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bookViews>
    <workbookView xWindow="-120" yWindow="-120" windowWidth="24240" windowHeight="13740" tabRatio="811"/>
    <workbookView visibility="hidden" xWindow="-120" yWindow="-120" windowWidth="24240" windowHeight="13740" activeTab="1"/>
  </bookViews>
  <sheets>
    <sheet name="Оглавление" sheetId="3" r:id="rId1"/>
    <sheet name="STANDART" sheetId="1" r:id="rId2"/>
    <sheet name="ELEGANT" sheetId="4" r:id="rId3"/>
    <sheet name="CLASSIC" sheetId="5" r:id="rId4"/>
    <sheet name="ULTRA" sheetId="6" r:id="rId5"/>
    <sheet name="Декор элементы" sheetId="7" r:id="rId6"/>
    <sheet name="Справка" sheetId="8" r:id="rId7"/>
  </sheets>
  <definedNames>
    <definedName name="_xlnm._FilterDatabase" localSheetId="1" hidden="1">STANDART!$AD$1:$AH$132</definedName>
    <definedName name="_xlnm._FilterDatabase" localSheetId="5" hidden="1">'Декор элементы'!$AA$1:$AE$162</definedName>
    <definedName name="Изделия" localSheetId="3">OFFSET(CLASSIC!$AB$1,MATCH(CLASSIC!XFD1,CLASSIC!$AB:$AB,0)-1,1,COUNTIF(CLASSIC!$AB:$AB,CLASSIC!XFD1),1)</definedName>
    <definedName name="Изделия" localSheetId="2">OFFSET(ELEGANT!$AB$1,MATCH(ELEGANT!XFD1,ELEGANT!$AB:$AB,0)-1,1,COUNTIF(ELEGANT!$AB:$AB,ELEGANT!XFD1),1)</definedName>
    <definedName name="Изделия" localSheetId="4">OFFSET(ULTRA!$AB$1,MATCH(ULTRA!XFD1,ULTRA!$AB:$AB,0)-1,1,COUNTIF(ULTRA!$AB:$AB,ULTRA!XFD1),1)</definedName>
    <definedName name="Изделия">OFFSET(STANDART!$AD$1,MATCH(STANDART!XFD1,STANDART!$AD:$AD,0)-1,1,COUNTIF(STANDART!$AD:$AD,STANDART!XFD1),1)</definedName>
    <definedName name="_xlnm.Print_Area" localSheetId="1">STANDART!$A$1:$AH$57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32" i="6" l="1"/>
  <c r="AE233" i="6"/>
  <c r="AE234" i="6"/>
  <c r="AE235" i="6"/>
  <c r="AE236" i="6"/>
  <c r="AE237" i="6"/>
  <c r="AE238" i="6"/>
  <c r="AE239" i="6"/>
  <c r="AE240" i="6"/>
  <c r="AE241" i="6"/>
  <c r="AE242" i="6"/>
  <c r="AG232" i="1"/>
  <c r="AG233" i="1"/>
  <c r="AG234" i="1"/>
  <c r="AG235" i="1"/>
  <c r="AG236" i="1"/>
  <c r="AG237" i="1"/>
  <c r="AG238" i="1"/>
  <c r="AG239" i="1"/>
  <c r="AG240" i="1"/>
  <c r="AG241" i="1"/>
  <c r="AG242" i="1"/>
  <c r="Z10" i="1" l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9" i="1"/>
  <c r="Z29" i="1" l="1"/>
  <c r="D49" i="1" s="1"/>
  <c r="AH7" i="7"/>
  <c r="AI7" i="7" s="1"/>
  <c r="V2" i="6"/>
  <c r="W2" i="6" s="1"/>
  <c r="U2" i="5"/>
  <c r="V2" i="5" s="1"/>
  <c r="G41" i="5"/>
  <c r="G42" i="5"/>
  <c r="G43" i="5"/>
  <c r="G44" i="5"/>
  <c r="G40" i="5"/>
  <c r="V2" i="4"/>
  <c r="W2" i="4" s="1"/>
  <c r="X2" i="1"/>
  <c r="Y2" i="1" s="1"/>
  <c r="AE1" i="5" l="1"/>
  <c r="AE2" i="5"/>
  <c r="AE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207" i="5"/>
  <c r="AE208" i="5"/>
  <c r="AE209" i="5"/>
  <c r="AE210" i="5"/>
  <c r="AE211" i="5"/>
  <c r="AE212" i="5"/>
  <c r="AE213" i="5"/>
  <c r="AE214" i="5"/>
  <c r="AE215" i="5"/>
  <c r="AE216" i="5"/>
  <c r="AE217" i="5"/>
  <c r="AE218" i="5"/>
  <c r="AE219" i="5"/>
  <c r="AE220" i="5"/>
  <c r="AE221" i="5"/>
  <c r="AE222" i="5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9" i="1"/>
  <c r="AI23" i="7" l="1"/>
  <c r="AI24" i="7"/>
  <c r="AI25" i="7"/>
  <c r="AI26" i="7"/>
  <c r="AI27" i="7"/>
  <c r="AI22" i="7"/>
  <c r="AH23" i="7"/>
  <c r="AH24" i="7"/>
  <c r="AH25" i="7"/>
  <c r="AH26" i="7"/>
  <c r="AH27" i="7"/>
  <c r="AH22" i="7"/>
  <c r="AG23" i="7"/>
  <c r="AG24" i="7"/>
  <c r="AG25" i="7"/>
  <c r="AG26" i="7"/>
  <c r="AG27" i="7"/>
  <c r="AG22" i="7"/>
  <c r="G22" i="7" s="1"/>
  <c r="H22" i="7" l="1"/>
  <c r="AA3" i="7"/>
  <c r="AA4" i="7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120" i="7"/>
  <c r="AA121" i="7"/>
  <c r="AA122" i="7"/>
  <c r="AA123" i="7"/>
  <c r="AA124" i="7"/>
  <c r="AA125" i="7"/>
  <c r="AA126" i="7"/>
  <c r="AA127" i="7"/>
  <c r="AA128" i="7"/>
  <c r="AA129" i="7"/>
  <c r="AA130" i="7"/>
  <c r="AA131" i="7"/>
  <c r="AA132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5" i="7"/>
  <c r="AA146" i="7"/>
  <c r="AA147" i="7"/>
  <c r="AA148" i="7"/>
  <c r="AA149" i="7"/>
  <c r="AA150" i="7"/>
  <c r="AA151" i="7"/>
  <c r="AA152" i="7"/>
  <c r="AA153" i="7"/>
  <c r="AA154" i="7"/>
  <c r="AA155" i="7"/>
  <c r="AA156" i="7"/>
  <c r="AA157" i="7"/>
  <c r="AA158" i="7"/>
  <c r="AA159" i="7"/>
  <c r="AA160" i="7"/>
  <c r="AA161" i="7"/>
  <c r="AA162" i="7"/>
  <c r="AA2" i="7"/>
  <c r="G38" i="7" l="1"/>
  <c r="G36" i="7"/>
  <c r="G18" i="7"/>
  <c r="G10" i="7"/>
  <c r="G39" i="7"/>
  <c r="G19" i="7"/>
  <c r="G11" i="7"/>
  <c r="G13" i="7"/>
  <c r="G40" i="7"/>
  <c r="G16" i="7"/>
  <c r="G20" i="7"/>
  <c r="G12" i="7"/>
  <c r="G9" i="7"/>
  <c r="G37" i="7"/>
  <c r="G41" i="7"/>
  <c r="G17" i="7"/>
  <c r="G15" i="7"/>
  <c r="G27" i="7"/>
  <c r="G25" i="7"/>
  <c r="G23" i="7"/>
  <c r="G26" i="7"/>
  <c r="G24" i="7"/>
  <c r="H24" i="7" s="1"/>
  <c r="G29" i="7"/>
  <c r="H29" i="7" s="1"/>
  <c r="G32" i="7"/>
  <c r="G30" i="7"/>
  <c r="H26" i="7"/>
  <c r="G31" i="7"/>
  <c r="G33" i="7"/>
  <c r="G34" i="7"/>
  <c r="H25" i="7"/>
  <c r="H23" i="7"/>
  <c r="H27" i="7"/>
  <c r="H12" i="7"/>
  <c r="V32" i="5"/>
  <c r="V33" i="5"/>
  <c r="V34" i="5"/>
  <c r="V35" i="5"/>
  <c r="V36" i="5"/>
  <c r="V37" i="5"/>
  <c r="V31" i="5"/>
  <c r="S41" i="5"/>
  <c r="S42" i="5"/>
  <c r="S43" i="5"/>
  <c r="S44" i="5"/>
  <c r="S40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Y87" i="5"/>
  <c r="Y86" i="5"/>
  <c r="Y85" i="5"/>
  <c r="Y84" i="5"/>
  <c r="Y83" i="5"/>
  <c r="Y82" i="5"/>
  <c r="Y81" i="5"/>
  <c r="Y80" i="5"/>
  <c r="F42" i="7"/>
  <c r="C45" i="7" s="1"/>
  <c r="AF2" i="7"/>
  <c r="M22" i="7" s="1"/>
  <c r="M10" i="7" l="1"/>
  <c r="K10" i="7" s="1"/>
  <c r="L10" i="7" s="1"/>
  <c r="M15" i="7"/>
  <c r="K15" i="7" s="1"/>
  <c r="L15" i="7" s="1"/>
  <c r="M19" i="7"/>
  <c r="K19" i="7" s="1"/>
  <c r="M24" i="7"/>
  <c r="K24" i="7" s="1"/>
  <c r="L24" i="7" s="1"/>
  <c r="M28" i="7"/>
  <c r="M32" i="7"/>
  <c r="K32" i="7" s="1"/>
  <c r="M36" i="7"/>
  <c r="K36" i="7" s="1"/>
  <c r="M40" i="7"/>
  <c r="K40" i="7" s="1"/>
  <c r="L40" i="7" s="1"/>
  <c r="M11" i="7"/>
  <c r="K11" i="7" s="1"/>
  <c r="L11" i="7" s="1"/>
  <c r="M16" i="7"/>
  <c r="K16" i="7" s="1"/>
  <c r="L16" i="7" s="1"/>
  <c r="M20" i="7"/>
  <c r="K20" i="7" s="1"/>
  <c r="L20" i="7" s="1"/>
  <c r="M25" i="7"/>
  <c r="M29" i="7"/>
  <c r="K29" i="7" s="1"/>
  <c r="L29" i="7" s="1"/>
  <c r="M33" i="7"/>
  <c r="K33" i="7" s="1"/>
  <c r="M37" i="7"/>
  <c r="K37" i="7" s="1"/>
  <c r="M41" i="7"/>
  <c r="K41" i="7" s="1"/>
  <c r="L41" i="7" s="1"/>
  <c r="M12" i="7"/>
  <c r="K12" i="7" s="1"/>
  <c r="L12" i="7" s="1"/>
  <c r="M17" i="7"/>
  <c r="K17" i="7" s="1"/>
  <c r="L17" i="7" s="1"/>
  <c r="M21" i="7"/>
  <c r="M26" i="7"/>
  <c r="K26" i="7" s="1"/>
  <c r="L26" i="7" s="1"/>
  <c r="M30" i="7"/>
  <c r="K30" i="7" s="1"/>
  <c r="L30" i="7" s="1"/>
  <c r="M34" i="7"/>
  <c r="K34" i="7" s="1"/>
  <c r="L34" i="7" s="1"/>
  <c r="M38" i="7"/>
  <c r="K38" i="7" s="1"/>
  <c r="L38" i="7" s="1"/>
  <c r="M9" i="7"/>
  <c r="M14" i="7"/>
  <c r="M18" i="7"/>
  <c r="K18" i="7" s="1"/>
  <c r="L18" i="7" s="1"/>
  <c r="M23" i="7"/>
  <c r="K23" i="7" s="1"/>
  <c r="L23" i="7" s="1"/>
  <c r="M27" i="7"/>
  <c r="M31" i="7"/>
  <c r="K31" i="7" s="1"/>
  <c r="L31" i="7" s="1"/>
  <c r="M35" i="7"/>
  <c r="M39" i="7"/>
  <c r="K39" i="7" s="1"/>
  <c r="L39" i="7" s="1"/>
  <c r="K27" i="7"/>
  <c r="L27" i="7" s="1"/>
  <c r="L32" i="7"/>
  <c r="K25" i="7"/>
  <c r="L25" i="7" s="1"/>
  <c r="L37" i="7"/>
  <c r="K22" i="7"/>
  <c r="L22" i="7" s="1"/>
  <c r="L19" i="7"/>
  <c r="L36" i="7"/>
  <c r="L33" i="7"/>
  <c r="H39" i="7"/>
  <c r="H33" i="7"/>
  <c r="H11" i="7"/>
  <c r="H16" i="7"/>
  <c r="H20" i="7"/>
  <c r="H32" i="7"/>
  <c r="H37" i="7"/>
  <c r="H41" i="7"/>
  <c r="H17" i="7"/>
  <c r="H10" i="7"/>
  <c r="H15" i="7"/>
  <c r="H19" i="7"/>
  <c r="H31" i="7"/>
  <c r="H34" i="7"/>
  <c r="H9" i="7"/>
  <c r="H13" i="7"/>
  <c r="M13" i="7" s="1"/>
  <c r="K13" i="7" s="1"/>
  <c r="L13" i="7" s="1"/>
  <c r="H18" i="7"/>
  <c r="H30" i="7"/>
  <c r="H36" i="7"/>
  <c r="H38" i="7"/>
  <c r="H40" i="7"/>
  <c r="K9" i="7" l="1"/>
  <c r="L9" i="7" s="1"/>
  <c r="L44" i="7" s="1"/>
  <c r="AG2" i="7" s="1"/>
  <c r="H42" i="7"/>
  <c r="C44" i="7" s="1"/>
  <c r="L45" i="7" l="1"/>
  <c r="L46" i="7" s="1"/>
  <c r="I6" i="3" s="1"/>
  <c r="H6" i="3"/>
  <c r="Q10" i="6" l="1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9" i="6"/>
  <c r="Q9" i="6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V88" i="5"/>
  <c r="U88" i="5" s="1"/>
  <c r="V89" i="5"/>
  <c r="U89" i="5" s="1"/>
  <c r="V90" i="5"/>
  <c r="U90" i="5" s="1"/>
  <c r="V91" i="5"/>
  <c r="U91" i="5" s="1"/>
  <c r="V92" i="5"/>
  <c r="U92" i="5" s="1"/>
  <c r="V93" i="5"/>
  <c r="U93" i="5" s="1"/>
  <c r="V94" i="5"/>
  <c r="U94" i="5" s="1"/>
  <c r="V95" i="5"/>
  <c r="U95" i="5" s="1"/>
  <c r="V96" i="5"/>
  <c r="U96" i="5" s="1"/>
  <c r="V97" i="5"/>
  <c r="U97" i="5" s="1"/>
  <c r="V98" i="5"/>
  <c r="U98" i="5" s="1"/>
  <c r="V99" i="5"/>
  <c r="U99" i="5" s="1"/>
  <c r="V100" i="5"/>
  <c r="U100" i="5" s="1"/>
  <c r="V101" i="5"/>
  <c r="U101" i="5" s="1"/>
  <c r="V102" i="5"/>
  <c r="U102" i="5" s="1"/>
  <c r="V103" i="5"/>
  <c r="U103" i="5" s="1"/>
  <c r="V104" i="5"/>
  <c r="U104" i="5" s="1"/>
  <c r="V105" i="5"/>
  <c r="U105" i="5" s="1"/>
  <c r="V106" i="5"/>
  <c r="U106" i="5" s="1"/>
  <c r="V107" i="5"/>
  <c r="U107" i="5" s="1"/>
  <c r="V108" i="5"/>
  <c r="U108" i="5" s="1"/>
  <c r="V109" i="5"/>
  <c r="U109" i="5" s="1"/>
  <c r="V110" i="5"/>
  <c r="U110" i="5" s="1"/>
  <c r="V111" i="5"/>
  <c r="U111" i="5" s="1"/>
  <c r="V112" i="5"/>
  <c r="U112" i="5" s="1"/>
  <c r="V113" i="5"/>
  <c r="U113" i="5" s="1"/>
  <c r="V114" i="5"/>
  <c r="U114" i="5" s="1"/>
  <c r="V115" i="5"/>
  <c r="U115" i="5" s="1"/>
  <c r="V116" i="5"/>
  <c r="U116" i="5" s="1"/>
  <c r="V117" i="5"/>
  <c r="U117" i="5" s="1"/>
  <c r="V118" i="5"/>
  <c r="U118" i="5" s="1"/>
  <c r="V119" i="5"/>
  <c r="U119" i="5" s="1"/>
  <c r="V120" i="5"/>
  <c r="U120" i="5" s="1"/>
  <c r="V121" i="5"/>
  <c r="U121" i="5" s="1"/>
  <c r="V122" i="5"/>
  <c r="U122" i="5" s="1"/>
  <c r="V123" i="5"/>
  <c r="U123" i="5" s="1"/>
  <c r="V124" i="5"/>
  <c r="U124" i="5" s="1"/>
  <c r="V125" i="5"/>
  <c r="U125" i="5" s="1"/>
  <c r="V126" i="5"/>
  <c r="U126" i="5" s="1"/>
  <c r="V127" i="5"/>
  <c r="U127" i="5" s="1"/>
  <c r="V128" i="5"/>
  <c r="U128" i="5" s="1"/>
  <c r="V129" i="5"/>
  <c r="U129" i="5" s="1"/>
  <c r="V130" i="5"/>
  <c r="U130" i="5" s="1"/>
  <c r="V131" i="5"/>
  <c r="U131" i="5" s="1"/>
  <c r="V132" i="5"/>
  <c r="U132" i="5" s="1"/>
  <c r="V133" i="5"/>
  <c r="U133" i="5" s="1"/>
  <c r="V134" i="5"/>
  <c r="U134" i="5" s="1"/>
  <c r="V135" i="5"/>
  <c r="U135" i="5" s="1"/>
  <c r="V136" i="5"/>
  <c r="U136" i="5" s="1"/>
  <c r="V137" i="5"/>
  <c r="U137" i="5" s="1"/>
  <c r="V138" i="5"/>
  <c r="U138" i="5" s="1"/>
  <c r="V139" i="5"/>
  <c r="U139" i="5" s="1"/>
  <c r="V140" i="5"/>
  <c r="U140" i="5" s="1"/>
  <c r="V141" i="5"/>
  <c r="U141" i="5" s="1"/>
  <c r="V142" i="5"/>
  <c r="U142" i="5" s="1"/>
  <c r="V143" i="5"/>
  <c r="U143" i="5" s="1"/>
  <c r="V144" i="5"/>
  <c r="U144" i="5" s="1"/>
  <c r="V145" i="5"/>
  <c r="U145" i="5" s="1"/>
  <c r="V146" i="5"/>
  <c r="U146" i="5" s="1"/>
  <c r="V147" i="5"/>
  <c r="U147" i="5" s="1"/>
  <c r="V148" i="5"/>
  <c r="U148" i="5" s="1"/>
  <c r="V149" i="5"/>
  <c r="U149" i="5" s="1"/>
  <c r="V150" i="5"/>
  <c r="U150" i="5" s="1"/>
  <c r="V151" i="5"/>
  <c r="U151" i="5" s="1"/>
  <c r="V152" i="5"/>
  <c r="U152" i="5" s="1"/>
  <c r="V153" i="5"/>
  <c r="U153" i="5" s="1"/>
  <c r="V154" i="5"/>
  <c r="U154" i="5" s="1"/>
  <c r="V155" i="5"/>
  <c r="U155" i="5" s="1"/>
  <c r="V156" i="5"/>
  <c r="U156" i="5" s="1"/>
  <c r="V157" i="5"/>
  <c r="U157" i="5" s="1"/>
  <c r="V158" i="5"/>
  <c r="U158" i="5" s="1"/>
  <c r="V159" i="5"/>
  <c r="U159" i="5" s="1"/>
  <c r="V160" i="5"/>
  <c r="U160" i="5" s="1"/>
  <c r="V161" i="5"/>
  <c r="U161" i="5" s="1"/>
  <c r="V162" i="5"/>
  <c r="U162" i="5" s="1"/>
  <c r="V163" i="5"/>
  <c r="U163" i="5" s="1"/>
  <c r="V164" i="5"/>
  <c r="U164" i="5" s="1"/>
  <c r="V165" i="5"/>
  <c r="U165" i="5" s="1"/>
  <c r="V166" i="5"/>
  <c r="U166" i="5" s="1"/>
  <c r="V167" i="5"/>
  <c r="U167" i="5" s="1"/>
  <c r="V168" i="5"/>
  <c r="U168" i="5" s="1"/>
  <c r="V169" i="5"/>
  <c r="U169" i="5" s="1"/>
  <c r="V170" i="5"/>
  <c r="U170" i="5" s="1"/>
  <c r="V171" i="5"/>
  <c r="U171" i="5" s="1"/>
  <c r="V172" i="5"/>
  <c r="U172" i="5" s="1"/>
  <c r="V173" i="5"/>
  <c r="U173" i="5" s="1"/>
  <c r="V174" i="5"/>
  <c r="U174" i="5" s="1"/>
  <c r="V175" i="5"/>
  <c r="U175" i="5" s="1"/>
  <c r="V176" i="5"/>
  <c r="U176" i="5" s="1"/>
  <c r="V177" i="5"/>
  <c r="U177" i="5" s="1"/>
  <c r="V178" i="5"/>
  <c r="U178" i="5" s="1"/>
  <c r="V179" i="5"/>
  <c r="U179" i="5" s="1"/>
  <c r="V180" i="5"/>
  <c r="U180" i="5" s="1"/>
  <c r="V181" i="5"/>
  <c r="U181" i="5" s="1"/>
  <c r="V182" i="5"/>
  <c r="U182" i="5" s="1"/>
  <c r="V183" i="5"/>
  <c r="U183" i="5" s="1"/>
  <c r="V184" i="5"/>
  <c r="U184" i="5" s="1"/>
  <c r="V185" i="5"/>
  <c r="U185" i="5" s="1"/>
  <c r="V186" i="5"/>
  <c r="U186" i="5" s="1"/>
  <c r="V187" i="5"/>
  <c r="U187" i="5" s="1"/>
  <c r="V188" i="5"/>
  <c r="U188" i="5" s="1"/>
  <c r="V189" i="5"/>
  <c r="U189" i="5" s="1"/>
  <c r="V190" i="5"/>
  <c r="U190" i="5" s="1"/>
  <c r="V191" i="5"/>
  <c r="U191" i="5" s="1"/>
  <c r="V192" i="5"/>
  <c r="U192" i="5" s="1"/>
  <c r="V193" i="5"/>
  <c r="U193" i="5" s="1"/>
  <c r="V194" i="5"/>
  <c r="U194" i="5" s="1"/>
  <c r="V195" i="5"/>
  <c r="U195" i="5" s="1"/>
  <c r="V196" i="5"/>
  <c r="U196" i="5" s="1"/>
  <c r="V197" i="5"/>
  <c r="U197" i="5" s="1"/>
  <c r="V198" i="5"/>
  <c r="U198" i="5" s="1"/>
  <c r="V199" i="5"/>
  <c r="U199" i="5" s="1"/>
  <c r="V200" i="5"/>
  <c r="U200" i="5" s="1"/>
  <c r="V201" i="5"/>
  <c r="U201" i="5" s="1"/>
  <c r="V202" i="5"/>
  <c r="U202" i="5" s="1"/>
  <c r="V203" i="5"/>
  <c r="U203" i="5" s="1"/>
  <c r="V204" i="5"/>
  <c r="U204" i="5" s="1"/>
  <c r="V205" i="5"/>
  <c r="U205" i="5" s="1"/>
  <c r="V206" i="5"/>
  <c r="U206" i="5" s="1"/>
  <c r="V207" i="5"/>
  <c r="U207" i="5" s="1"/>
  <c r="V208" i="5"/>
  <c r="U208" i="5" s="1"/>
  <c r="V209" i="5"/>
  <c r="U209" i="5" s="1"/>
  <c r="V210" i="5"/>
  <c r="U210" i="5" s="1"/>
  <c r="V211" i="5"/>
  <c r="U211" i="5" s="1"/>
  <c r="V212" i="5"/>
  <c r="U212" i="5" s="1"/>
  <c r="V213" i="5"/>
  <c r="U213" i="5" s="1"/>
  <c r="V214" i="5"/>
  <c r="U214" i="5" s="1"/>
  <c r="V215" i="5"/>
  <c r="U215" i="5" s="1"/>
  <c r="V216" i="5"/>
  <c r="U216" i="5" s="1"/>
  <c r="V217" i="5"/>
  <c r="U217" i="5" s="1"/>
  <c r="V218" i="5"/>
  <c r="U218" i="5" s="1"/>
  <c r="V219" i="5"/>
  <c r="U219" i="5" s="1"/>
  <c r="V220" i="5"/>
  <c r="U220" i="5" s="1"/>
  <c r="V221" i="5"/>
  <c r="U221" i="5" s="1"/>
  <c r="V222" i="5"/>
  <c r="U222" i="5" s="1"/>
  <c r="V223" i="5"/>
  <c r="U223" i="5" s="1"/>
  <c r="V224" i="5"/>
  <c r="U224" i="5" s="1"/>
  <c r="V225" i="5"/>
  <c r="U225" i="5" s="1"/>
  <c r="V226" i="5"/>
  <c r="U226" i="5" s="1"/>
  <c r="V227" i="5"/>
  <c r="U227" i="5" s="1"/>
  <c r="V228" i="5"/>
  <c r="U228" i="5" s="1"/>
  <c r="V229" i="5"/>
  <c r="U229" i="5" s="1"/>
  <c r="V230" i="5"/>
  <c r="U230" i="5" s="1"/>
  <c r="V231" i="5"/>
  <c r="U231" i="5" s="1"/>
  <c r="U40" i="5"/>
  <c r="Y49" i="5"/>
  <c r="Y50" i="5"/>
  <c r="Y51" i="5"/>
  <c r="Y52" i="5"/>
  <c r="Y53" i="5"/>
  <c r="Y54" i="5"/>
  <c r="Y55" i="5"/>
  <c r="Y48" i="5"/>
  <c r="F45" i="5"/>
  <c r="AA44" i="5"/>
  <c r="T44" i="5"/>
  <c r="H44" i="5"/>
  <c r="AA43" i="5"/>
  <c r="T43" i="5"/>
  <c r="H43" i="5"/>
  <c r="AA42" i="5"/>
  <c r="T42" i="5"/>
  <c r="H42" i="5"/>
  <c r="AA41" i="5"/>
  <c r="T41" i="5"/>
  <c r="H41" i="5"/>
  <c r="AA40" i="5"/>
  <c r="T40" i="5"/>
  <c r="H40" i="5"/>
  <c r="F38" i="5"/>
  <c r="H47" i="5" s="1"/>
  <c r="AA37" i="5"/>
  <c r="Z37" i="5"/>
  <c r="Y37" i="5" s="1"/>
  <c r="T37" i="5"/>
  <c r="U37" i="5" s="1"/>
  <c r="S37" i="5"/>
  <c r="R37" i="5"/>
  <c r="G37" i="5"/>
  <c r="H37" i="5" s="1"/>
  <c r="AA36" i="5"/>
  <c r="Z36" i="5"/>
  <c r="Y36" i="5" s="1"/>
  <c r="T36" i="5"/>
  <c r="U36" i="5" s="1"/>
  <c r="S36" i="5"/>
  <c r="R36" i="5"/>
  <c r="H36" i="5"/>
  <c r="G36" i="5"/>
  <c r="AA35" i="5"/>
  <c r="Z35" i="5"/>
  <c r="Y35" i="5" s="1"/>
  <c r="T35" i="5"/>
  <c r="U35" i="5" s="1"/>
  <c r="S35" i="5"/>
  <c r="R35" i="5"/>
  <c r="G35" i="5"/>
  <c r="H35" i="5" s="1"/>
  <c r="AA34" i="5"/>
  <c r="Z34" i="5"/>
  <c r="Y34" i="5" s="1"/>
  <c r="T34" i="5"/>
  <c r="U34" i="5" s="1"/>
  <c r="S34" i="5"/>
  <c r="R34" i="5"/>
  <c r="G34" i="5"/>
  <c r="H34" i="5" s="1"/>
  <c r="AA33" i="5"/>
  <c r="Z33" i="5"/>
  <c r="Y33" i="5" s="1"/>
  <c r="U33" i="5"/>
  <c r="T33" i="5"/>
  <c r="S33" i="5"/>
  <c r="R33" i="5"/>
  <c r="G33" i="5"/>
  <c r="H33" i="5" s="1"/>
  <c r="AA32" i="5"/>
  <c r="Z32" i="5"/>
  <c r="Y32" i="5" s="1"/>
  <c r="T32" i="5"/>
  <c r="U32" i="5" s="1"/>
  <c r="S32" i="5"/>
  <c r="R32" i="5"/>
  <c r="G32" i="5"/>
  <c r="H32" i="5" s="1"/>
  <c r="AA31" i="5"/>
  <c r="Z31" i="5"/>
  <c r="Y31" i="5" s="1"/>
  <c r="T31" i="5"/>
  <c r="U31" i="5" s="1"/>
  <c r="S31" i="5"/>
  <c r="R31" i="5"/>
  <c r="G31" i="5"/>
  <c r="H31" i="5" s="1"/>
  <c r="Z30" i="5"/>
  <c r="Y30" i="5" s="1"/>
  <c r="Z29" i="5"/>
  <c r="Y29" i="5" s="1"/>
  <c r="F29" i="5"/>
  <c r="AA28" i="5"/>
  <c r="Z28" i="5"/>
  <c r="Y28" i="5" s="1"/>
  <c r="U28" i="5"/>
  <c r="T28" i="5"/>
  <c r="S28" i="5"/>
  <c r="R28" i="5"/>
  <c r="G28" i="5"/>
  <c r="H28" i="5" s="1"/>
  <c r="AA27" i="5"/>
  <c r="Z27" i="5"/>
  <c r="Y27" i="5" s="1"/>
  <c r="T27" i="5"/>
  <c r="U27" i="5" s="1"/>
  <c r="S27" i="5"/>
  <c r="R27" i="5"/>
  <c r="G27" i="5"/>
  <c r="H27" i="5" s="1"/>
  <c r="AA26" i="5"/>
  <c r="Z26" i="5"/>
  <c r="Y26" i="5" s="1"/>
  <c r="T26" i="5"/>
  <c r="U26" i="5" s="1"/>
  <c r="S26" i="5"/>
  <c r="R26" i="5"/>
  <c r="G26" i="5"/>
  <c r="H26" i="5" s="1"/>
  <c r="AA25" i="5"/>
  <c r="Z25" i="5"/>
  <c r="Y25" i="5" s="1"/>
  <c r="T25" i="5"/>
  <c r="U25" i="5" s="1"/>
  <c r="S25" i="5"/>
  <c r="R25" i="5"/>
  <c r="G25" i="5"/>
  <c r="H25" i="5" s="1"/>
  <c r="AA24" i="5"/>
  <c r="Z24" i="5"/>
  <c r="Y24" i="5" s="1"/>
  <c r="T24" i="5"/>
  <c r="U24" i="5" s="1"/>
  <c r="S24" i="5"/>
  <c r="R24" i="5"/>
  <c r="G24" i="5"/>
  <c r="H24" i="5" s="1"/>
  <c r="AA23" i="5"/>
  <c r="Z23" i="5"/>
  <c r="Y23" i="5" s="1"/>
  <c r="U23" i="5"/>
  <c r="T23" i="5"/>
  <c r="S23" i="5"/>
  <c r="R23" i="5"/>
  <c r="H23" i="5"/>
  <c r="G23" i="5"/>
  <c r="AA22" i="5"/>
  <c r="Z22" i="5"/>
  <c r="Y22" i="5" s="1"/>
  <c r="T22" i="5"/>
  <c r="U22" i="5" s="1"/>
  <c r="S22" i="5"/>
  <c r="R22" i="5"/>
  <c r="G22" i="5"/>
  <c r="H22" i="5" s="1"/>
  <c r="AA21" i="5"/>
  <c r="Z21" i="5"/>
  <c r="Y21" i="5" s="1"/>
  <c r="T21" i="5"/>
  <c r="U21" i="5" s="1"/>
  <c r="S21" i="5"/>
  <c r="R21" i="5"/>
  <c r="G21" i="5"/>
  <c r="H21" i="5" s="1"/>
  <c r="AA20" i="5"/>
  <c r="Z20" i="5"/>
  <c r="Y20" i="5" s="1"/>
  <c r="U20" i="5"/>
  <c r="T20" i="5"/>
  <c r="S20" i="5"/>
  <c r="R20" i="5"/>
  <c r="G20" i="5"/>
  <c r="H20" i="5" s="1"/>
  <c r="AA19" i="5"/>
  <c r="Z19" i="5"/>
  <c r="Y19" i="5" s="1"/>
  <c r="T19" i="5"/>
  <c r="U19" i="5" s="1"/>
  <c r="S19" i="5"/>
  <c r="R19" i="5"/>
  <c r="G19" i="5"/>
  <c r="H19" i="5" s="1"/>
  <c r="AA18" i="5"/>
  <c r="Z18" i="5"/>
  <c r="Y18" i="5" s="1"/>
  <c r="T18" i="5"/>
  <c r="U18" i="5" s="1"/>
  <c r="S18" i="5"/>
  <c r="R18" i="5"/>
  <c r="G18" i="5"/>
  <c r="H18" i="5" s="1"/>
  <c r="AA17" i="5"/>
  <c r="Z17" i="5"/>
  <c r="Y17" i="5" s="1"/>
  <c r="T17" i="5"/>
  <c r="U17" i="5" s="1"/>
  <c r="S17" i="5"/>
  <c r="R17" i="5"/>
  <c r="G17" i="5"/>
  <c r="H17" i="5" s="1"/>
  <c r="AA16" i="5"/>
  <c r="Z16" i="5"/>
  <c r="Y16" i="5" s="1"/>
  <c r="T16" i="5"/>
  <c r="U16" i="5" s="1"/>
  <c r="S16" i="5"/>
  <c r="R16" i="5"/>
  <c r="G16" i="5"/>
  <c r="H16" i="5" s="1"/>
  <c r="AA15" i="5"/>
  <c r="Z15" i="5"/>
  <c r="Y15" i="5" s="1"/>
  <c r="T15" i="5"/>
  <c r="U15" i="5" s="1"/>
  <c r="S15" i="5"/>
  <c r="R15" i="5"/>
  <c r="G15" i="5"/>
  <c r="H15" i="5" s="1"/>
  <c r="AA14" i="5"/>
  <c r="Z14" i="5"/>
  <c r="Y14" i="5" s="1"/>
  <c r="T14" i="5"/>
  <c r="U14" i="5" s="1"/>
  <c r="S14" i="5"/>
  <c r="R14" i="5"/>
  <c r="G14" i="5"/>
  <c r="H14" i="5" s="1"/>
  <c r="AA13" i="5"/>
  <c r="Z13" i="5"/>
  <c r="Y13" i="5" s="1"/>
  <c r="T13" i="5"/>
  <c r="U13" i="5" s="1"/>
  <c r="S13" i="5"/>
  <c r="R13" i="5"/>
  <c r="G13" i="5"/>
  <c r="H13" i="5" s="1"/>
  <c r="AA12" i="5"/>
  <c r="Z12" i="5"/>
  <c r="Y12" i="5" s="1"/>
  <c r="T12" i="5"/>
  <c r="U12" i="5" s="1"/>
  <c r="S12" i="5"/>
  <c r="R12" i="5"/>
  <c r="G12" i="5"/>
  <c r="H12" i="5" s="1"/>
  <c r="AA11" i="5"/>
  <c r="Z11" i="5"/>
  <c r="Y11" i="5" s="1"/>
  <c r="T11" i="5"/>
  <c r="U11" i="5" s="1"/>
  <c r="S11" i="5"/>
  <c r="R11" i="5"/>
  <c r="G11" i="5"/>
  <c r="H11" i="5" s="1"/>
  <c r="AA10" i="5"/>
  <c r="Z10" i="5"/>
  <c r="Y10" i="5" s="1"/>
  <c r="T10" i="5"/>
  <c r="U10" i="5" s="1"/>
  <c r="S10" i="5"/>
  <c r="R10" i="5"/>
  <c r="G10" i="5"/>
  <c r="H10" i="5" s="1"/>
  <c r="AA9" i="5"/>
  <c r="Z9" i="5"/>
  <c r="Y9" i="5" s="1"/>
  <c r="T9" i="5"/>
  <c r="U9" i="5" s="1"/>
  <c r="S9" i="5"/>
  <c r="R9" i="5"/>
  <c r="G9" i="5"/>
  <c r="H9" i="5" s="1"/>
  <c r="S1" i="5"/>
  <c r="AG1" i="1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Q32" i="4"/>
  <c r="Q33" i="4"/>
  <c r="Q34" i="4"/>
  <c r="Q35" i="4"/>
  <c r="Q36" i="4"/>
  <c r="Q37" i="4"/>
  <c r="Q31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9" i="4"/>
  <c r="R32" i="4"/>
  <c r="R33" i="4"/>
  <c r="R34" i="4"/>
  <c r="R35" i="4"/>
  <c r="R36" i="4"/>
  <c r="R37" i="4"/>
  <c r="R31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9" i="4"/>
  <c r="U41" i="1"/>
  <c r="U42" i="1"/>
  <c r="U43" i="1"/>
  <c r="U44" i="1"/>
  <c r="U40" i="1"/>
  <c r="T41" i="1"/>
  <c r="T42" i="1"/>
  <c r="T43" i="1"/>
  <c r="T44" i="1"/>
  <c r="T40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1" i="1"/>
  <c r="S32" i="1"/>
  <c r="S33" i="1"/>
  <c r="S34" i="1"/>
  <c r="S35" i="1"/>
  <c r="S36" i="1"/>
  <c r="S37" i="1"/>
  <c r="AB10" i="1"/>
  <c r="AA10" i="1" s="1"/>
  <c r="AB11" i="1"/>
  <c r="AA11" i="1" s="1"/>
  <c r="AB12" i="1"/>
  <c r="AA12" i="1" s="1"/>
  <c r="AB13" i="1"/>
  <c r="AA13" i="1" s="1"/>
  <c r="AB14" i="1"/>
  <c r="AA14" i="1" s="1"/>
  <c r="AB15" i="1"/>
  <c r="AA15" i="1" s="1"/>
  <c r="AB16" i="1"/>
  <c r="AA16" i="1" s="1"/>
  <c r="AB17" i="1"/>
  <c r="AA17" i="1" s="1"/>
  <c r="AB18" i="1"/>
  <c r="AA18" i="1" s="1"/>
  <c r="AB19" i="1"/>
  <c r="AA19" i="1" s="1"/>
  <c r="AB20" i="1"/>
  <c r="AA20" i="1" s="1"/>
  <c r="AB21" i="1"/>
  <c r="AA21" i="1" s="1"/>
  <c r="AB22" i="1"/>
  <c r="AA22" i="1" s="1"/>
  <c r="AB23" i="1"/>
  <c r="AA23" i="1" s="1"/>
  <c r="AB24" i="1"/>
  <c r="AA24" i="1" s="1"/>
  <c r="AB25" i="1"/>
  <c r="AA25" i="1" s="1"/>
  <c r="AB26" i="1"/>
  <c r="AA26" i="1" s="1"/>
  <c r="AB27" i="1"/>
  <c r="AA27" i="1" s="1"/>
  <c r="AB28" i="1"/>
  <c r="AA28" i="1" s="1"/>
  <c r="AB29" i="1"/>
  <c r="AA29" i="1" s="1"/>
  <c r="AB30" i="1"/>
  <c r="AA30" i="1" s="1"/>
  <c r="AB31" i="1"/>
  <c r="AA31" i="1" s="1"/>
  <c r="AB32" i="1"/>
  <c r="AA32" i="1" s="1"/>
  <c r="AB33" i="1"/>
  <c r="AA33" i="1" s="1"/>
  <c r="AB34" i="1"/>
  <c r="AA34" i="1" s="1"/>
  <c r="AB35" i="1"/>
  <c r="AA35" i="1" s="1"/>
  <c r="AB36" i="1"/>
  <c r="AA36" i="1" s="1"/>
  <c r="AB37" i="1"/>
  <c r="AA37" i="1" s="1"/>
  <c r="AB9" i="1"/>
  <c r="AA9" i="1" s="1"/>
  <c r="S9" i="1" s="1"/>
  <c r="K41" i="5" l="1"/>
  <c r="K40" i="5"/>
  <c r="L40" i="5" s="1"/>
  <c r="K44" i="5"/>
  <c r="L44" i="5" s="1"/>
  <c r="K43" i="5"/>
  <c r="L43" i="5" s="1"/>
  <c r="K42" i="5"/>
  <c r="L42" i="5" s="1"/>
  <c r="K13" i="5"/>
  <c r="L13" i="5" s="1"/>
  <c r="K14" i="5"/>
  <c r="L14" i="5" s="1"/>
  <c r="K15" i="5"/>
  <c r="L15" i="5" s="1"/>
  <c r="K10" i="5"/>
  <c r="L10" i="5" s="1"/>
  <c r="K12" i="5"/>
  <c r="L12" i="5" s="1"/>
  <c r="H45" i="5"/>
  <c r="K19" i="5"/>
  <c r="L19" i="5" s="1"/>
  <c r="K20" i="5"/>
  <c r="L20" i="5" s="1"/>
  <c r="K25" i="5"/>
  <c r="L25" i="5" s="1"/>
  <c r="K28" i="5"/>
  <c r="L28" i="5" s="1"/>
  <c r="H38" i="5"/>
  <c r="K33" i="5"/>
  <c r="L33" i="5" s="1"/>
  <c r="K9" i="5"/>
  <c r="L9" i="5" s="1"/>
  <c r="K17" i="5"/>
  <c r="L17" i="5" s="1"/>
  <c r="C48" i="5"/>
  <c r="K21" i="5"/>
  <c r="L21" i="5" s="1"/>
  <c r="K24" i="5"/>
  <c r="L24" i="5" s="1"/>
  <c r="K34" i="5"/>
  <c r="L34" i="5" s="1"/>
  <c r="K37" i="5"/>
  <c r="L37" i="5" s="1"/>
  <c r="K16" i="5"/>
  <c r="L16" i="5" s="1"/>
  <c r="K23" i="5"/>
  <c r="L23" i="5" s="1"/>
  <c r="K36" i="5"/>
  <c r="L36" i="5" s="1"/>
  <c r="K11" i="5"/>
  <c r="L11" i="5" s="1"/>
  <c r="K27" i="5"/>
  <c r="L27" i="5" s="1"/>
  <c r="K32" i="5"/>
  <c r="L32" i="5" s="1"/>
  <c r="H29" i="5"/>
  <c r="C47" i="5" s="1"/>
  <c r="J48" i="5" s="1"/>
  <c r="H48" i="5"/>
  <c r="K18" i="5"/>
  <c r="L18" i="5" s="1"/>
  <c r="K22" i="5"/>
  <c r="L22" i="5" s="1"/>
  <c r="K26" i="5"/>
  <c r="L26" i="5" s="1"/>
  <c r="K31" i="5"/>
  <c r="L31" i="5" s="1"/>
  <c r="K35" i="5"/>
  <c r="L35" i="5" s="1"/>
  <c r="L41" i="5"/>
  <c r="T37" i="1"/>
  <c r="T36" i="1"/>
  <c r="T35" i="1"/>
  <c r="T34" i="1"/>
  <c r="T33" i="1"/>
  <c r="T32" i="1"/>
  <c r="T31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59" i="6"/>
  <c r="AE160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175" i="6"/>
  <c r="AE176" i="6"/>
  <c r="AE177" i="6"/>
  <c r="AE178" i="6"/>
  <c r="AE179" i="6"/>
  <c r="AE180" i="6"/>
  <c r="AE181" i="6"/>
  <c r="AE182" i="6"/>
  <c r="AE183" i="6"/>
  <c r="AE184" i="6"/>
  <c r="AE185" i="6"/>
  <c r="AE186" i="6"/>
  <c r="AE187" i="6"/>
  <c r="AE188" i="6"/>
  <c r="AE189" i="6"/>
  <c r="AE190" i="6"/>
  <c r="AE191" i="6"/>
  <c r="AE192" i="6"/>
  <c r="AE193" i="6"/>
  <c r="AE194" i="6"/>
  <c r="AE195" i="6"/>
  <c r="AE196" i="6"/>
  <c r="AE197" i="6"/>
  <c r="AE198" i="6"/>
  <c r="AE199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219" i="6"/>
  <c r="AE220" i="6"/>
  <c r="AE221" i="6"/>
  <c r="AE222" i="6"/>
  <c r="AE223" i="6"/>
  <c r="AE224" i="6"/>
  <c r="AE225" i="6"/>
  <c r="AE226" i="6"/>
  <c r="AE227" i="6"/>
  <c r="AE228" i="6"/>
  <c r="AE229" i="6"/>
  <c r="AE230" i="6"/>
  <c r="AE231" i="6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V31" i="1"/>
  <c r="V32" i="1"/>
  <c r="V33" i="1"/>
  <c r="V34" i="1"/>
  <c r="V35" i="1"/>
  <c r="V36" i="1"/>
  <c r="V37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9" i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9" i="6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9" i="4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9" i="1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31" i="4"/>
  <c r="T32" i="4"/>
  <c r="T33" i="4"/>
  <c r="T34" i="4"/>
  <c r="T35" i="4"/>
  <c r="T36" i="4"/>
  <c r="T37" i="4"/>
  <c r="T9" i="4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U37" i="6"/>
  <c r="S38" i="6"/>
  <c r="T10" i="6"/>
  <c r="U10" i="6" s="1"/>
  <c r="T11" i="6"/>
  <c r="U11" i="6" s="1"/>
  <c r="T12" i="6"/>
  <c r="U12" i="6" s="1"/>
  <c r="T13" i="6"/>
  <c r="U13" i="6" s="1"/>
  <c r="T14" i="6"/>
  <c r="U14" i="6" s="1"/>
  <c r="T15" i="6"/>
  <c r="U15" i="6" s="1"/>
  <c r="T16" i="6"/>
  <c r="U16" i="6" s="1"/>
  <c r="T17" i="6"/>
  <c r="U17" i="6" s="1"/>
  <c r="T18" i="6"/>
  <c r="U18" i="6" s="1"/>
  <c r="T19" i="6"/>
  <c r="U19" i="6" s="1"/>
  <c r="T20" i="6"/>
  <c r="U20" i="6" s="1"/>
  <c r="T21" i="6"/>
  <c r="U21" i="6" s="1"/>
  <c r="T22" i="6"/>
  <c r="U22" i="6" s="1"/>
  <c r="T23" i="6"/>
  <c r="U23" i="6" s="1"/>
  <c r="T24" i="6"/>
  <c r="U24" i="6" s="1"/>
  <c r="T25" i="6"/>
  <c r="U25" i="6" s="1"/>
  <c r="T26" i="6"/>
  <c r="U26" i="6" s="1"/>
  <c r="T27" i="6"/>
  <c r="U27" i="6" s="1"/>
  <c r="T28" i="6"/>
  <c r="U28" i="6" s="1"/>
  <c r="T29" i="6"/>
  <c r="U29" i="6" s="1"/>
  <c r="T30" i="6"/>
  <c r="U30" i="6" s="1"/>
  <c r="T31" i="6"/>
  <c r="U31" i="6" s="1"/>
  <c r="T32" i="6"/>
  <c r="U32" i="6" s="1"/>
  <c r="T33" i="6"/>
  <c r="U33" i="6" s="1"/>
  <c r="T34" i="6"/>
  <c r="U34" i="6" s="1"/>
  <c r="T35" i="6"/>
  <c r="U35" i="6" s="1"/>
  <c r="T36" i="6"/>
  <c r="U36" i="6" s="1"/>
  <c r="T37" i="6"/>
  <c r="T38" i="6"/>
  <c r="U38" i="6" s="1"/>
  <c r="T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V9" i="6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31" i="4"/>
  <c r="V32" i="4"/>
  <c r="V33" i="4"/>
  <c r="V34" i="4"/>
  <c r="V35" i="4"/>
  <c r="V36" i="4"/>
  <c r="V37" i="4"/>
  <c r="V9" i="4"/>
  <c r="AC38" i="1"/>
  <c r="AC39" i="1"/>
  <c r="AC40" i="1"/>
  <c r="AC41" i="1"/>
  <c r="AC42" i="1"/>
  <c r="AC43" i="1"/>
  <c r="AC44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31" i="1"/>
  <c r="AC32" i="1"/>
  <c r="AC33" i="1"/>
  <c r="AC34" i="1"/>
  <c r="AC35" i="1"/>
  <c r="AC36" i="1"/>
  <c r="AC37" i="1"/>
  <c r="AC9" i="1"/>
  <c r="AE1" i="6"/>
  <c r="AE2" i="6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" i="4"/>
  <c r="AE2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L45" i="5" l="1"/>
  <c r="L38" i="5"/>
  <c r="L29" i="5"/>
  <c r="J47" i="5" l="1"/>
  <c r="Y1" i="5" s="1"/>
  <c r="J49" i="5" s="1"/>
  <c r="I4" i="3" s="1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F39" i="6"/>
  <c r="H41" i="6" s="1"/>
  <c r="K37" i="6"/>
  <c r="K27" i="6"/>
  <c r="K19" i="6"/>
  <c r="K11" i="6"/>
  <c r="H11" i="6"/>
  <c r="H10" i="6"/>
  <c r="U9" i="6"/>
  <c r="S9" i="6"/>
  <c r="H9" i="6"/>
  <c r="S1" i="6"/>
  <c r="K34" i="6" s="1"/>
  <c r="F38" i="4"/>
  <c r="H40" i="4" s="1"/>
  <c r="U37" i="4"/>
  <c r="S37" i="4"/>
  <c r="G37" i="4"/>
  <c r="H37" i="4" s="1"/>
  <c r="U36" i="4"/>
  <c r="S36" i="4"/>
  <c r="G36" i="4"/>
  <c r="H36" i="4" s="1"/>
  <c r="U35" i="4"/>
  <c r="S35" i="4"/>
  <c r="G35" i="4"/>
  <c r="H35" i="4" s="1"/>
  <c r="U34" i="4"/>
  <c r="S34" i="4"/>
  <c r="G34" i="4"/>
  <c r="H34" i="4" s="1"/>
  <c r="U33" i="4"/>
  <c r="S33" i="4"/>
  <c r="G33" i="4"/>
  <c r="H33" i="4" s="1"/>
  <c r="U32" i="4"/>
  <c r="S32" i="4"/>
  <c r="G32" i="4"/>
  <c r="H32" i="4" s="1"/>
  <c r="U31" i="4"/>
  <c r="S31" i="4"/>
  <c r="G31" i="4"/>
  <c r="H31" i="4" s="1"/>
  <c r="F29" i="4"/>
  <c r="U28" i="4"/>
  <c r="S28" i="4"/>
  <c r="H28" i="4"/>
  <c r="U27" i="4"/>
  <c r="S27" i="4"/>
  <c r="H27" i="4"/>
  <c r="U26" i="4"/>
  <c r="S26" i="4"/>
  <c r="H26" i="4"/>
  <c r="U25" i="4"/>
  <c r="S25" i="4"/>
  <c r="H25" i="4"/>
  <c r="U24" i="4"/>
  <c r="S24" i="4"/>
  <c r="H24" i="4"/>
  <c r="U23" i="4"/>
  <c r="S23" i="4"/>
  <c r="H23" i="4"/>
  <c r="U22" i="4"/>
  <c r="S22" i="4"/>
  <c r="H22" i="4"/>
  <c r="U21" i="4"/>
  <c r="S21" i="4"/>
  <c r="H21" i="4"/>
  <c r="U20" i="4"/>
  <c r="S20" i="4"/>
  <c r="H20" i="4"/>
  <c r="U19" i="4"/>
  <c r="S19" i="4"/>
  <c r="H19" i="4"/>
  <c r="U18" i="4"/>
  <c r="S18" i="4"/>
  <c r="H18" i="4"/>
  <c r="U17" i="4"/>
  <c r="S17" i="4"/>
  <c r="H17" i="4"/>
  <c r="U16" i="4"/>
  <c r="S16" i="4"/>
  <c r="H16" i="4"/>
  <c r="U15" i="4"/>
  <c r="S15" i="4"/>
  <c r="H15" i="4"/>
  <c r="U14" i="4"/>
  <c r="S14" i="4"/>
  <c r="H14" i="4"/>
  <c r="U13" i="4"/>
  <c r="S13" i="4"/>
  <c r="H13" i="4"/>
  <c r="U12" i="4"/>
  <c r="S12" i="4"/>
  <c r="H12" i="4"/>
  <c r="U11" i="4"/>
  <c r="S11" i="4"/>
  <c r="H11" i="4"/>
  <c r="U10" i="4"/>
  <c r="S10" i="4"/>
  <c r="H10" i="4"/>
  <c r="U9" i="4"/>
  <c r="S9" i="4"/>
  <c r="H9" i="4"/>
  <c r="S1" i="4"/>
  <c r="W20" i="1"/>
  <c r="W24" i="1"/>
  <c r="W28" i="1"/>
  <c r="W34" i="1"/>
  <c r="W10" i="1"/>
  <c r="W11" i="1"/>
  <c r="W12" i="1"/>
  <c r="W13" i="1"/>
  <c r="W14" i="1"/>
  <c r="W15" i="1"/>
  <c r="W16" i="1"/>
  <c r="W17" i="1"/>
  <c r="W18" i="1"/>
  <c r="W19" i="1"/>
  <c r="W21" i="1"/>
  <c r="W22" i="1"/>
  <c r="W23" i="1"/>
  <c r="W25" i="1"/>
  <c r="W26" i="1"/>
  <c r="W27" i="1"/>
  <c r="W31" i="1"/>
  <c r="W32" i="1"/>
  <c r="W33" i="1"/>
  <c r="W35" i="1"/>
  <c r="W36" i="1"/>
  <c r="W37" i="1"/>
  <c r="K10" i="6" l="1"/>
  <c r="K15" i="6"/>
  <c r="K23" i="6"/>
  <c r="K33" i="6"/>
  <c r="L33" i="6" s="1"/>
  <c r="K17" i="6"/>
  <c r="K25" i="6"/>
  <c r="K35" i="6"/>
  <c r="K13" i="6"/>
  <c r="L13" i="6" s="1"/>
  <c r="K21" i="6"/>
  <c r="K31" i="6"/>
  <c r="K12" i="6"/>
  <c r="L12" i="6" s="1"/>
  <c r="K16" i="6"/>
  <c r="L16" i="6" s="1"/>
  <c r="K20" i="6"/>
  <c r="L20" i="6" s="1"/>
  <c r="K24" i="6"/>
  <c r="L24" i="6" s="1"/>
  <c r="K28" i="6"/>
  <c r="L28" i="6" s="1"/>
  <c r="K38" i="6"/>
  <c r="L38" i="6" s="1"/>
  <c r="K29" i="6"/>
  <c r="L29" i="6" s="1"/>
  <c r="K30" i="6"/>
  <c r="L30" i="6" s="1"/>
  <c r="K9" i="6"/>
  <c r="L9" i="6" s="1"/>
  <c r="K14" i="6"/>
  <c r="L14" i="6" s="1"/>
  <c r="K18" i="6"/>
  <c r="L18" i="6" s="1"/>
  <c r="K22" i="6"/>
  <c r="L22" i="6" s="1"/>
  <c r="K26" i="6"/>
  <c r="L26" i="6" s="1"/>
  <c r="K32" i="6"/>
  <c r="L32" i="6" s="1"/>
  <c r="K36" i="6"/>
  <c r="L36" i="6" s="1"/>
  <c r="I48" i="1"/>
  <c r="L17" i="6"/>
  <c r="L21" i="6"/>
  <c r="L25" i="6"/>
  <c r="L31" i="6"/>
  <c r="L35" i="6"/>
  <c r="L37" i="6"/>
  <c r="L15" i="6"/>
  <c r="L19" i="6"/>
  <c r="L23" i="6"/>
  <c r="L27" i="6"/>
  <c r="C42" i="6"/>
  <c r="L34" i="6"/>
  <c r="H39" i="6"/>
  <c r="C41" i="6" s="1"/>
  <c r="J42" i="6" s="1"/>
  <c r="L10" i="6"/>
  <c r="L11" i="6"/>
  <c r="H42" i="6"/>
  <c r="C41" i="4"/>
  <c r="K13" i="4"/>
  <c r="L13" i="4" s="1"/>
  <c r="K9" i="4"/>
  <c r="L9" i="4" s="1"/>
  <c r="K25" i="4"/>
  <c r="L25" i="4" s="1"/>
  <c r="K19" i="4"/>
  <c r="L19" i="4" s="1"/>
  <c r="K15" i="4"/>
  <c r="L15" i="4" s="1"/>
  <c r="K36" i="4"/>
  <c r="L36" i="4" s="1"/>
  <c r="K23" i="4"/>
  <c r="L23" i="4" s="1"/>
  <c r="K11" i="4"/>
  <c r="L11" i="4" s="1"/>
  <c r="K20" i="4"/>
  <c r="L20" i="4" s="1"/>
  <c r="K28" i="4"/>
  <c r="L28" i="4" s="1"/>
  <c r="K17" i="4"/>
  <c r="L17" i="4" s="1"/>
  <c r="K21" i="4"/>
  <c r="L21" i="4" s="1"/>
  <c r="K27" i="4"/>
  <c r="L27" i="4" s="1"/>
  <c r="K34" i="4"/>
  <c r="L34" i="4" s="1"/>
  <c r="K37" i="4"/>
  <c r="L37" i="4" s="1"/>
  <c r="K12" i="4"/>
  <c r="L12" i="4" s="1"/>
  <c r="K24" i="4"/>
  <c r="L24" i="4" s="1"/>
  <c r="K16" i="4"/>
  <c r="L16" i="4" s="1"/>
  <c r="K22" i="4"/>
  <c r="L22" i="4" s="1"/>
  <c r="K31" i="4"/>
  <c r="L31" i="4" s="1"/>
  <c r="K35" i="4"/>
  <c r="L35" i="4" s="1"/>
  <c r="K10" i="4"/>
  <c r="L10" i="4" s="1"/>
  <c r="K18" i="4"/>
  <c r="L18" i="4" s="1"/>
  <c r="K33" i="4"/>
  <c r="L33" i="4" s="1"/>
  <c r="K26" i="4"/>
  <c r="L26" i="4" s="1"/>
  <c r="K14" i="4"/>
  <c r="L14" i="4" s="1"/>
  <c r="K32" i="4"/>
  <c r="L32" i="4" s="1"/>
  <c r="H29" i="4"/>
  <c r="H38" i="4"/>
  <c r="H41" i="4"/>
  <c r="W9" i="1"/>
  <c r="H5" i="3" l="1"/>
  <c r="L39" i="6"/>
  <c r="J41" i="6" s="1"/>
  <c r="L38" i="4"/>
  <c r="L29" i="4"/>
  <c r="C40" i="4"/>
  <c r="J41" i="4" s="1"/>
  <c r="U1" i="1"/>
  <c r="Y41" i="1"/>
  <c r="Y42" i="1"/>
  <c r="Y43" i="1"/>
  <c r="Y44" i="1"/>
  <c r="Y45" i="1"/>
  <c r="Y46" i="1"/>
  <c r="Y47" i="1"/>
  <c r="Y40" i="1"/>
  <c r="X41" i="1"/>
  <c r="X42" i="1"/>
  <c r="X43" i="1"/>
  <c r="X44" i="1"/>
  <c r="X40" i="1"/>
  <c r="U10" i="1"/>
  <c r="M10" i="1" s="1"/>
  <c r="U11" i="1"/>
  <c r="M11" i="1" s="1"/>
  <c r="U12" i="1"/>
  <c r="M12" i="1" s="1"/>
  <c r="U13" i="1"/>
  <c r="M13" i="1" s="1"/>
  <c r="U14" i="1"/>
  <c r="M14" i="1" s="1"/>
  <c r="U15" i="1"/>
  <c r="M15" i="1" s="1"/>
  <c r="U16" i="1"/>
  <c r="M16" i="1" s="1"/>
  <c r="U17" i="1"/>
  <c r="M17" i="1" s="1"/>
  <c r="U18" i="1"/>
  <c r="M18" i="1" s="1"/>
  <c r="U19" i="1"/>
  <c r="M19" i="1" s="1"/>
  <c r="U20" i="1"/>
  <c r="M20" i="1" s="1"/>
  <c r="U21" i="1"/>
  <c r="M21" i="1" s="1"/>
  <c r="U22" i="1"/>
  <c r="M22" i="1" s="1"/>
  <c r="U23" i="1"/>
  <c r="M23" i="1" s="1"/>
  <c r="U24" i="1"/>
  <c r="M24" i="1" s="1"/>
  <c r="U25" i="1"/>
  <c r="M25" i="1" s="1"/>
  <c r="U26" i="1"/>
  <c r="M26" i="1" s="1"/>
  <c r="U27" i="1"/>
  <c r="M27" i="1" s="1"/>
  <c r="U28" i="1"/>
  <c r="M28" i="1" s="1"/>
  <c r="U31" i="1"/>
  <c r="M31" i="1" s="1"/>
  <c r="U32" i="1"/>
  <c r="M32" i="1" s="1"/>
  <c r="U33" i="1"/>
  <c r="M33" i="1" s="1"/>
  <c r="U34" i="1"/>
  <c r="M34" i="1" s="1"/>
  <c r="U35" i="1"/>
  <c r="M35" i="1" s="1"/>
  <c r="U36" i="1"/>
  <c r="M36" i="1" s="1"/>
  <c r="U37" i="1"/>
  <c r="M37" i="1" s="1"/>
  <c r="U9" i="1"/>
  <c r="M9" i="1" s="1"/>
  <c r="Y1" i="6" l="1"/>
  <c r="J43" i="6" s="1"/>
  <c r="I5" i="3" s="1"/>
  <c r="M41" i="1"/>
  <c r="N41" i="1" s="1"/>
  <c r="M42" i="1"/>
  <c r="N42" i="1" s="1"/>
  <c r="M40" i="1"/>
  <c r="N40" i="1" s="1"/>
  <c r="H3" i="3"/>
  <c r="M44" i="1"/>
  <c r="N44" i="1" s="1"/>
  <c r="M43" i="1"/>
  <c r="N43" i="1" s="1"/>
  <c r="H4" i="3"/>
  <c r="J40" i="4"/>
  <c r="G45" i="1"/>
  <c r="I41" i="1"/>
  <c r="I42" i="1"/>
  <c r="I43" i="1"/>
  <c r="I44" i="1"/>
  <c r="I40" i="1"/>
  <c r="Y1" i="4" l="1"/>
  <c r="J42" i="4" s="1"/>
  <c r="I3" i="3" s="1"/>
  <c r="N45" i="1"/>
  <c r="I45" i="1"/>
  <c r="H36" i="1" l="1"/>
  <c r="I23" i="1" l="1"/>
  <c r="N23" i="1" s="1"/>
  <c r="I19" i="1"/>
  <c r="N19" i="1" s="1"/>
  <c r="I21" i="1"/>
  <c r="N21" i="1" s="1"/>
  <c r="I20" i="1"/>
  <c r="N20" i="1" s="1"/>
  <c r="I22" i="1"/>
  <c r="N22" i="1" s="1"/>
  <c r="I36" i="1"/>
  <c r="N36" i="1" s="1"/>
  <c r="G38" i="1" l="1"/>
  <c r="I47" i="1" s="1"/>
  <c r="H37" i="1"/>
  <c r="H35" i="1"/>
  <c r="H34" i="1"/>
  <c r="H33" i="1"/>
  <c r="H32" i="1"/>
  <c r="H31" i="1"/>
  <c r="G29" i="1"/>
  <c r="D48" i="1" l="1"/>
  <c r="I31" i="1"/>
  <c r="N31" i="1" s="1"/>
  <c r="I32" i="1"/>
  <c r="N32" i="1" s="1"/>
  <c r="I37" i="1"/>
  <c r="N37" i="1" s="1"/>
  <c r="I28" i="1"/>
  <c r="N28" i="1" s="1"/>
  <c r="I24" i="1"/>
  <c r="N24" i="1" s="1"/>
  <c r="I35" i="1"/>
  <c r="N35" i="1" s="1"/>
  <c r="I25" i="1"/>
  <c r="N25" i="1" s="1"/>
  <c r="I18" i="1"/>
  <c r="N18" i="1" s="1"/>
  <c r="I33" i="1"/>
  <c r="N33" i="1" s="1"/>
  <c r="I27" i="1"/>
  <c r="N27" i="1" s="1"/>
  <c r="I34" i="1"/>
  <c r="N34" i="1" s="1"/>
  <c r="I26" i="1"/>
  <c r="N26" i="1" s="1"/>
  <c r="I17" i="1"/>
  <c r="N17" i="1" s="1"/>
  <c r="I14" i="1"/>
  <c r="N14" i="1" s="1"/>
  <c r="I10" i="1"/>
  <c r="N10" i="1" s="1"/>
  <c r="I16" i="1"/>
  <c r="N16" i="1" s="1"/>
  <c r="I12" i="1"/>
  <c r="N12" i="1" s="1"/>
  <c r="I13" i="1"/>
  <c r="N13" i="1" s="1"/>
  <c r="I15" i="1"/>
  <c r="N15" i="1" s="1"/>
  <c r="I11" i="1"/>
  <c r="N11" i="1" s="1"/>
  <c r="I9" i="1"/>
  <c r="N9" i="1" s="1"/>
  <c r="I38" i="1" l="1"/>
  <c r="I29" i="1"/>
  <c r="D47" i="1" s="1"/>
  <c r="L48" i="1" l="1"/>
  <c r="N38" i="1"/>
  <c r="N29" i="1"/>
  <c r="H2" i="3" l="1"/>
  <c r="H8" i="3" s="1"/>
  <c r="L47" i="1"/>
  <c r="AA1" i="1" s="1"/>
  <c r="L49" i="1" s="1"/>
  <c r="I2" i="3" l="1"/>
  <c r="I8" i="3" s="1"/>
</calcChain>
</file>

<file path=xl/sharedStrings.xml><?xml version="1.0" encoding="utf-8"?>
<sst xmlns="http://schemas.openxmlformats.org/spreadsheetml/2006/main" count="3089" uniqueCount="815">
  <si>
    <t>№ заказа</t>
  </si>
  <si>
    <t>Дилер Колорит</t>
  </si>
  <si>
    <t>Дата заявки</t>
  </si>
  <si>
    <t>Клиент</t>
  </si>
  <si>
    <t>Тип цен</t>
  </si>
  <si>
    <t>Опт</t>
  </si>
  <si>
    <t>Комментарии:</t>
  </si>
  <si>
    <t>№</t>
  </si>
  <si>
    <t>Артикул фасада</t>
  </si>
  <si>
    <t>Размер, мм</t>
  </si>
  <si>
    <t>S ед., м.кв.</t>
  </si>
  <si>
    <t>Кол-во, шт.</t>
  </si>
  <si>
    <t>S общ.  м.кв.</t>
  </si>
  <si>
    <t>Цена за м.кв.</t>
  </si>
  <si>
    <t>Стоимость</t>
  </si>
  <si>
    <t>Присадка</t>
  </si>
  <si>
    <t>Высота</t>
  </si>
  <si>
    <t>Ширина</t>
  </si>
  <si>
    <t>Глухие</t>
  </si>
  <si>
    <t>ИТОГО</t>
  </si>
  <si>
    <t>Витрины</t>
  </si>
  <si>
    <t>Квадратура</t>
  </si>
  <si>
    <t>Кол-во витрин</t>
  </si>
  <si>
    <t>СУММА ЗАКАЗА</t>
  </si>
  <si>
    <t>Кол-во изделий в заказе</t>
  </si>
  <si>
    <t>Кол-во петель</t>
  </si>
  <si>
    <t>СТОИМОСТЬ УПАКОВКИ</t>
  </si>
  <si>
    <t>Кол-во ручек</t>
  </si>
  <si>
    <t>1. Дата изготовления заказа является ориентировочной и может изменяться в зависимости от загрузки производства и технической сложности деталей заказа (например, изготовление гнутых фасадов и пр.);</t>
  </si>
  <si>
    <t>2. После размещения заказа ИЗМЕНЕНИЯ и ДОПОЛНЕНИЯ не принимаются, денежные средства не возвращаются.</t>
  </si>
  <si>
    <t>Менеджер</t>
  </si>
  <si>
    <t>С условиями размещения заказа и паспортом на фасады ознакомлен(а)</t>
  </si>
  <si>
    <t>С размерами, цветом, формой фрезеровки согласен(на), Необходимые консультации получил(а)</t>
  </si>
  <si>
    <t>Тип фасада</t>
  </si>
  <si>
    <t>м2</t>
  </si>
  <si>
    <t>Сумма заказа</t>
  </si>
  <si>
    <t>Декор элементы</t>
  </si>
  <si>
    <t>Доп. параметры заказа</t>
  </si>
  <si>
    <t>Категория упаковки</t>
  </si>
  <si>
    <t>Пленка</t>
  </si>
  <si>
    <t>Шампань</t>
  </si>
  <si>
    <t>Белый шелк</t>
  </si>
  <si>
    <t>Арт-бетон тёмный</t>
  </si>
  <si>
    <t>Арт-бетон светлый</t>
  </si>
  <si>
    <t>Бетон Минерал белый</t>
  </si>
  <si>
    <t>Бетон Жемчужный</t>
  </si>
  <si>
    <t>Бетон Айвори</t>
  </si>
  <si>
    <t>Бетон Минерал графит</t>
  </si>
  <si>
    <t>Мрамор Премиум  (белый)</t>
  </si>
  <si>
    <t>Арктик Дип</t>
  </si>
  <si>
    <t>Крем Дип</t>
  </si>
  <si>
    <t>Распил белый</t>
  </si>
  <si>
    <t>Распил галечный серый</t>
  </si>
  <si>
    <t>Распил графит</t>
  </si>
  <si>
    <t>Белый Софт Перламутр</t>
  </si>
  <si>
    <t>Сосна фактурная (светлая)</t>
  </si>
  <si>
    <t>Сосна фактурная (золотая)</t>
  </si>
  <si>
    <t>Дуб Верона белый</t>
  </si>
  <si>
    <t>Дуб Верона крем</t>
  </si>
  <si>
    <t>Дуб Филадельфия медовый</t>
  </si>
  <si>
    <t>Дуб Филадельфия коньяк</t>
  </si>
  <si>
    <t>Дуб Филадельфия дымчатый</t>
  </si>
  <si>
    <t>Дуб темно-пепельный</t>
  </si>
  <si>
    <t>Венге</t>
  </si>
  <si>
    <t>Жемчуг</t>
  </si>
  <si>
    <t>Патина</t>
  </si>
  <si>
    <t>Наименование</t>
  </si>
  <si>
    <t>Глухой 16мм</t>
  </si>
  <si>
    <t>Глухой 19мм</t>
  </si>
  <si>
    <t>Витрина простая 16мм</t>
  </si>
  <si>
    <t>Витрина простая 19мм</t>
  </si>
  <si>
    <t>Расчетная часть</t>
  </si>
  <si>
    <t>Все, кроме S1</t>
  </si>
  <si>
    <t>19мм</t>
  </si>
  <si>
    <t>S4</t>
  </si>
  <si>
    <t>S6</t>
  </si>
  <si>
    <t>S7</t>
  </si>
  <si>
    <t>S8</t>
  </si>
  <si>
    <t>S9</t>
  </si>
  <si>
    <t>S10</t>
  </si>
  <si>
    <t>Радиусные</t>
  </si>
  <si>
    <t>h-716 мм</t>
  </si>
  <si>
    <t>h-956 мм</t>
  </si>
  <si>
    <t>патина</t>
  </si>
  <si>
    <t>Радиусы</t>
  </si>
  <si>
    <t>Категория</t>
  </si>
  <si>
    <t>Розница</t>
  </si>
  <si>
    <t>присадка</t>
  </si>
  <si>
    <t>кол-во петель</t>
  </si>
  <si>
    <t>Стандартный фасад присадка слева</t>
  </si>
  <si>
    <t>Стандартный фасад присадка справа</t>
  </si>
  <si>
    <t>Фасад под мойку/сушку присадка справа</t>
  </si>
  <si>
    <t>Фасад под мойку/сушку присадка слева</t>
  </si>
  <si>
    <t>Горизонтальный фасад присадка сверху</t>
  </si>
  <si>
    <t>Горизонтальный фасад присадка справа</t>
  </si>
  <si>
    <t>Горизонтальный фасад присадка слева</t>
  </si>
  <si>
    <t>Нестандартная присадка 2 петли</t>
  </si>
  <si>
    <t>Нестандартная присадка 3 петли</t>
  </si>
  <si>
    <t>Присадка стоимость</t>
  </si>
  <si>
    <t>за 16мм</t>
  </si>
  <si>
    <t>упаковка</t>
  </si>
  <si>
    <t>Образец</t>
  </si>
  <si>
    <t>E7</t>
  </si>
  <si>
    <t>Глухой 22мм</t>
  </si>
  <si>
    <t>Витрина простая 22мм</t>
  </si>
  <si>
    <t>E8</t>
  </si>
  <si>
    <t>E9</t>
  </si>
  <si>
    <t>22мм</t>
  </si>
  <si>
    <t>C7</t>
  </si>
  <si>
    <t>C8</t>
  </si>
  <si>
    <t>C9</t>
  </si>
  <si>
    <t>C10</t>
  </si>
  <si>
    <t>C11</t>
  </si>
  <si>
    <t>C12</t>
  </si>
  <si>
    <t xml:space="preserve">Белое дерево </t>
  </si>
  <si>
    <t>STANDART</t>
  </si>
  <si>
    <t>ELEGANT</t>
  </si>
  <si>
    <t>CLASSIC</t>
  </si>
  <si>
    <t>ULTRA</t>
  </si>
  <si>
    <t>Высота (для колонн)</t>
  </si>
  <si>
    <t>КП-Карниз прямой без декора</t>
  </si>
  <si>
    <t>Колонна К01-100</t>
  </si>
  <si>
    <t>Колонна К01-50</t>
  </si>
  <si>
    <t>Колонна К01-75</t>
  </si>
  <si>
    <t>Колонна К02-100</t>
  </si>
  <si>
    <t>Колонна К02-75</t>
  </si>
  <si>
    <t>Колонна К06-100</t>
  </si>
  <si>
    <t>Колонна К07-50</t>
  </si>
  <si>
    <t>Колонна К07-75</t>
  </si>
  <si>
    <t>L=1350 мм</t>
  </si>
  <si>
    <t>Анцио</t>
  </si>
  <si>
    <t>Арагонит</t>
  </si>
  <si>
    <t>Барит</t>
  </si>
  <si>
    <t>Бачата</t>
  </si>
  <si>
    <t xml:space="preserve">Белый глянец </t>
  </si>
  <si>
    <t>Белый снег</t>
  </si>
  <si>
    <t>Вентотене</t>
  </si>
  <si>
    <t>Визерис</t>
  </si>
  <si>
    <t>Галенит</t>
  </si>
  <si>
    <t>Гейрангер</t>
  </si>
  <si>
    <t>Джофри</t>
  </si>
  <si>
    <t>Игрит</t>
  </si>
  <si>
    <t>Кайлас</t>
  </si>
  <si>
    <t>Кальцит</t>
  </si>
  <si>
    <t>Капри</t>
  </si>
  <si>
    <t>Конга</t>
  </si>
  <si>
    <t>Крейдл</t>
  </si>
  <si>
    <t>Криолит</t>
  </si>
  <si>
    <t>Куранта</t>
  </si>
  <si>
    <t>Милонга</t>
  </si>
  <si>
    <t>Монблан</t>
  </si>
  <si>
    <t>Павана</t>
  </si>
  <si>
    <t>Пилатус</t>
  </si>
  <si>
    <t xml:space="preserve">Распил серый </t>
  </si>
  <si>
    <t>Ребита</t>
  </si>
  <si>
    <t>Рейнир</t>
  </si>
  <si>
    <t>Самба</t>
  </si>
  <si>
    <t>Сарабанда</t>
  </si>
  <si>
    <t>Селенит</t>
  </si>
  <si>
    <t>Танго</t>
  </si>
  <si>
    <t>Тарантела</t>
  </si>
  <si>
    <t>Текстура синяя</t>
  </si>
  <si>
    <t>Турин</t>
  </si>
  <si>
    <t>Уваровит</t>
  </si>
  <si>
    <t>Уистлер</t>
  </si>
  <si>
    <t>Фарандола</t>
  </si>
  <si>
    <t>Чакарера</t>
  </si>
  <si>
    <t>Чёрный</t>
  </si>
  <si>
    <t xml:space="preserve">Черный глянец </t>
  </si>
  <si>
    <t>Нестандартная присадка 4 петли</t>
  </si>
  <si>
    <t>Нестандартная присадка 5 петель</t>
  </si>
  <si>
    <t>п</t>
  </si>
  <si>
    <t>поиск патины</t>
  </si>
  <si>
    <t>S1(1.1)</t>
  </si>
  <si>
    <t>S2(1.2)</t>
  </si>
  <si>
    <t>S3(1.4)</t>
  </si>
  <si>
    <t>S5(2.3)</t>
  </si>
  <si>
    <t>S11(16.2)</t>
  </si>
  <si>
    <t>E1(2.1)</t>
  </si>
  <si>
    <t>E2(2.2)</t>
  </si>
  <si>
    <t>E5(15.1)</t>
  </si>
  <si>
    <t>C1(5.1)</t>
  </si>
  <si>
    <t>C2(5.2)</t>
  </si>
  <si>
    <t>C3(6.1)</t>
  </si>
  <si>
    <t>C4(6.2)</t>
  </si>
  <si>
    <t>C5(7.1)</t>
  </si>
  <si>
    <t>C6(8.1)</t>
  </si>
  <si>
    <t>U1(Риф)</t>
  </si>
  <si>
    <t>U2(Волна)</t>
  </si>
  <si>
    <t>Авори</t>
  </si>
  <si>
    <t>Агератум</t>
  </si>
  <si>
    <t>Айс какао</t>
  </si>
  <si>
    <t>Айс кофе</t>
  </si>
  <si>
    <t>Айс фраппе</t>
  </si>
  <si>
    <t>Альберо беж</t>
  </si>
  <si>
    <t>Альберо браш браун</t>
  </si>
  <si>
    <t>Альберо браш грей</t>
  </si>
  <si>
    <t>Альберо браш золото</t>
  </si>
  <si>
    <t>Альберо браш серебро</t>
  </si>
  <si>
    <t>Альберо грей</t>
  </si>
  <si>
    <t>Альберо крем</t>
  </si>
  <si>
    <t>Альберо ноче</t>
  </si>
  <si>
    <t>Альберо эвкалипт</t>
  </si>
  <si>
    <t>Антрацит софт</t>
  </si>
  <si>
    <t>Атлантик софт</t>
  </si>
  <si>
    <t>Африканское лапачо какао</t>
  </si>
  <si>
    <t>Африканское лапачо крем</t>
  </si>
  <si>
    <t>Африканское лапачо латте</t>
  </si>
  <si>
    <t>Африканское лапачо милк</t>
  </si>
  <si>
    <t>Африканской лапачо графит</t>
  </si>
  <si>
    <t>Белая скала</t>
  </si>
  <si>
    <t>Белоснеж. глянец</t>
  </si>
  <si>
    <t>Белый</t>
  </si>
  <si>
    <t>Бронзовая руда</t>
  </si>
  <si>
    <t>Букле крем</t>
  </si>
  <si>
    <t>Букле лайт грей</t>
  </si>
  <si>
    <t>Букле мокко</t>
  </si>
  <si>
    <t>Ваниль Дип</t>
  </si>
  <si>
    <t>Венеция беж</t>
  </si>
  <si>
    <t>Венеция бьянко</t>
  </si>
  <si>
    <t>Венеция графит</t>
  </si>
  <si>
    <t>Венеция грей</t>
  </si>
  <si>
    <t>Венеция золото</t>
  </si>
  <si>
    <t>Венеция мокко</t>
  </si>
  <si>
    <t>Венеция натур</t>
  </si>
  <si>
    <t>Венеция серебро</t>
  </si>
  <si>
    <t>Верона беж</t>
  </si>
  <si>
    <t>Верона бьянко</t>
  </si>
  <si>
    <t>Верона графит</t>
  </si>
  <si>
    <t>Верона грей</t>
  </si>
  <si>
    <t>Верона золото</t>
  </si>
  <si>
    <t>Верона мокко</t>
  </si>
  <si>
    <t>Верона натур</t>
  </si>
  <si>
    <t>Верона серебро</t>
  </si>
  <si>
    <t>Винтажная скала</t>
  </si>
  <si>
    <t>Виола</t>
  </si>
  <si>
    <t>Виттрока</t>
  </si>
  <si>
    <t>Гарвиш</t>
  </si>
  <si>
    <t>Гелиотроп</t>
  </si>
  <si>
    <t>Горчица софт</t>
  </si>
  <si>
    <t>Графит</t>
  </si>
  <si>
    <t>Грей</t>
  </si>
  <si>
    <t>Дарк грей софт</t>
  </si>
  <si>
    <t>Домино</t>
  </si>
  <si>
    <t>Дуб браш белый</t>
  </si>
  <si>
    <t>Дуб винтаж белый</t>
  </si>
  <si>
    <t>Дуб винтаж графит</t>
  </si>
  <si>
    <t>Дуб винтаж грей</t>
  </si>
  <si>
    <t>Дуб винтаж медовый</t>
  </si>
  <si>
    <t>Дуб Мелфорд</t>
  </si>
  <si>
    <t>Дуб Мелфорд грей</t>
  </si>
  <si>
    <t>Дуб Мелфорд коньяк</t>
  </si>
  <si>
    <t>Дуб Мелфорд натур</t>
  </si>
  <si>
    <t>Дуб Мелфорд светлый</t>
  </si>
  <si>
    <t>Дуб Шервуд жемчуг</t>
  </si>
  <si>
    <t>Железная руда</t>
  </si>
  <si>
    <t xml:space="preserve">Жемчуг глянец </t>
  </si>
  <si>
    <t>Золотая руда</t>
  </si>
  <si>
    <t>Камень Гранж  (полутёмный)</t>
  </si>
  <si>
    <t>Камень Гранж  (светлый)</t>
  </si>
  <si>
    <t>Капучино</t>
  </si>
  <si>
    <t>Кварц софт</t>
  </si>
  <si>
    <t>Клетка Нубук блэк</t>
  </si>
  <si>
    <t>Клетка Нубук графит</t>
  </si>
  <si>
    <t>Клетка Нубук грей</t>
  </si>
  <si>
    <t>Клетка Нубук капучино</t>
  </si>
  <si>
    <t>Клетка Нубук милк</t>
  </si>
  <si>
    <t>Клетка Нубук олива</t>
  </si>
  <si>
    <t>Коралл</t>
  </si>
  <si>
    <t>Крем</t>
  </si>
  <si>
    <t>Лайт грей софт</t>
  </si>
  <si>
    <t>Латте</t>
  </si>
  <si>
    <t>Лиловый рикамо софт</t>
  </si>
  <si>
    <t>Лиловый софт</t>
  </si>
  <si>
    <t>Лиловый фиора софт</t>
  </si>
  <si>
    <t>Маренго софт</t>
  </si>
  <si>
    <t>Милк рикамо софт</t>
  </si>
  <si>
    <t>Милк софт</t>
  </si>
  <si>
    <t>Милк фиора софт</t>
  </si>
  <si>
    <t>Монте белый</t>
  </si>
  <si>
    <t>Мрамор Премиум  (тёмно-сер.)</t>
  </si>
  <si>
    <t>Мускари</t>
  </si>
  <si>
    <t>Натуральная скала</t>
  </si>
  <si>
    <t>Обожженное дерево</t>
  </si>
  <si>
    <t>Обожженное дерево блэк</t>
  </si>
  <si>
    <t>Обриета</t>
  </si>
  <si>
    <t>Олива софт</t>
  </si>
  <si>
    <t>Органза голд</t>
  </si>
  <si>
    <t>Органза сильвер</t>
  </si>
  <si>
    <t>Орех NY грей</t>
  </si>
  <si>
    <t>Орех NY классический</t>
  </si>
  <si>
    <t>Орех NY натуральный</t>
  </si>
  <si>
    <t>Орех NY светлый</t>
  </si>
  <si>
    <t>Орех NY смоук</t>
  </si>
  <si>
    <t>Орех NY табак</t>
  </si>
  <si>
    <t>Парфайт</t>
  </si>
  <si>
    <t>Секвойя графит</t>
  </si>
  <si>
    <t>Секвойя какао</t>
  </si>
  <si>
    <t>Секвойя крем</t>
  </si>
  <si>
    <t>Секвойя латте</t>
  </si>
  <si>
    <t>Секвойя милк</t>
  </si>
  <si>
    <t>Секвоя блэк</t>
  </si>
  <si>
    <t>Серая скала</t>
  </si>
  <si>
    <t>Серебряная руда</t>
  </si>
  <si>
    <t>Сирень софт</t>
  </si>
  <si>
    <t>Слива софт</t>
  </si>
  <si>
    <t>Смоки рикамо софт</t>
  </si>
  <si>
    <t>Смоки фиора софт</t>
  </si>
  <si>
    <t>Сосна Скания  натур</t>
  </si>
  <si>
    <t>Сосна Скания милк</t>
  </si>
  <si>
    <t>Сосна Скания светлая</t>
  </si>
  <si>
    <t>Сосна Скания темная</t>
  </si>
  <si>
    <t>Сосна фактурная (натуральн.)</t>
  </si>
  <si>
    <t>Старое дерево</t>
  </si>
  <si>
    <t>Старое дерево светлое</t>
  </si>
  <si>
    <t>Темно-синий софт</t>
  </si>
  <si>
    <t>Терракот софт</t>
  </si>
  <si>
    <t>Терракота Дип</t>
  </si>
  <si>
    <t>Торос беж</t>
  </si>
  <si>
    <t>Торос бьянко</t>
  </si>
  <si>
    <t>Торос графит</t>
  </si>
  <si>
    <t>Торос грей</t>
  </si>
  <si>
    <t>Торос мокко</t>
  </si>
  <si>
    <t>Уголь</t>
  </si>
  <si>
    <t>Фисташка софт</t>
  </si>
  <si>
    <t>Холст белый</t>
  </si>
  <si>
    <t>Холст графит</t>
  </si>
  <si>
    <t>Холст грей</t>
  </si>
  <si>
    <t>Холст натур</t>
  </si>
  <si>
    <t xml:space="preserve">Холст Прованс белый </t>
  </si>
  <si>
    <t>Холст Прованс графит</t>
  </si>
  <si>
    <t>Холст Прованс грей</t>
  </si>
  <si>
    <t>Холст Прованс натур</t>
  </si>
  <si>
    <t>Холст Прованс парча</t>
  </si>
  <si>
    <t>Черная скала</t>
  </si>
  <si>
    <t>Шабо</t>
  </si>
  <si>
    <t>Шоколад</t>
  </si>
  <si>
    <t>Эринус</t>
  </si>
  <si>
    <t>Ясень белый софт</t>
  </si>
  <si>
    <t>Ясень графит софт</t>
  </si>
  <si>
    <t>Ясень грей софт</t>
  </si>
  <si>
    <t>Ясень капучино софт</t>
  </si>
  <si>
    <t>Ясень шоколад софт</t>
  </si>
  <si>
    <t>Профиль края для S1</t>
  </si>
  <si>
    <t>R1</t>
  </si>
  <si>
    <t>R3</t>
  </si>
  <si>
    <t>R6</t>
  </si>
  <si>
    <t>R11</t>
  </si>
  <si>
    <t>R9</t>
  </si>
  <si>
    <t>E1</t>
  </si>
  <si>
    <t>категория пленки</t>
  </si>
  <si>
    <t>Витрина фрезерованная Венеция 2 16мм</t>
  </si>
  <si>
    <t>Витрина фрезерованная Венеция 2 19мм</t>
  </si>
  <si>
    <t>Витрина фрезерованная Версаль 2 16мм</t>
  </si>
  <si>
    <t>Витрина фрезерованная Версаль 2 19мм</t>
  </si>
  <si>
    <t>Радиусные и декоративные фасады</t>
  </si>
  <si>
    <t>Фасад Двойка (компл. 2 шт) 16мм</t>
  </si>
  <si>
    <t>Фасад Двойка (компл. 2 шт) 19 мм</t>
  </si>
  <si>
    <t>патина цена</t>
  </si>
  <si>
    <t>Возврат в оглавление</t>
  </si>
  <si>
    <t>Гусек без декора</t>
  </si>
  <si>
    <t>L=1000</t>
  </si>
  <si>
    <t>сводная</t>
  </si>
  <si>
    <t>размер</t>
  </si>
  <si>
    <t>Тип цены</t>
  </si>
  <si>
    <t>Параметр заказа</t>
  </si>
  <si>
    <t>Упаковка</t>
  </si>
  <si>
    <t>КП1-Карниз прямой с декором</t>
  </si>
  <si>
    <t>Гусек с декором</t>
  </si>
  <si>
    <t>L=2750 мм</t>
  </si>
  <si>
    <t>L=2000</t>
  </si>
  <si>
    <t>КП2-Карниз прямой с декором</t>
  </si>
  <si>
    <t>716х146</t>
  </si>
  <si>
    <t>Срочно</t>
  </si>
  <si>
    <t>КП3-Карниз прямой с декором</t>
  </si>
  <si>
    <t>КП4-Карниз прямой с декором</t>
  </si>
  <si>
    <t>КП8-Карниз прямой с декором</t>
  </si>
  <si>
    <t>Планка световая прямая</t>
  </si>
  <si>
    <t>Цоколь прямойМДФ Ц1-H.100</t>
  </si>
  <si>
    <t>Цоколь радиусный МДФ ЦР1 (R)-Н.100-В1</t>
  </si>
  <si>
    <t>Цоколь радиусный МДФ ЦР1 (L)-Н.100-В1</t>
  </si>
  <si>
    <t>Цоколь прямой МДФ Ц1-H.120</t>
  </si>
  <si>
    <t>Капитель К-80 без декора</t>
  </si>
  <si>
    <t>Цоколь радиусный МДФ ЦР1 (R)-Н.120-В1</t>
  </si>
  <si>
    <t>Гусек</t>
  </si>
  <si>
    <t>L=598</t>
  </si>
  <si>
    <t>Капитель К1-80 (с декором)</t>
  </si>
  <si>
    <t xml:space="preserve">Гусек </t>
  </si>
  <si>
    <t>L=898</t>
  </si>
  <si>
    <t>Капитель К2-80 (с декором)</t>
  </si>
  <si>
    <t>Цоколь радиусный МДФ ЦР1 (L)-Н.120-В1</t>
  </si>
  <si>
    <t>Капитель К3-80 (с декором)</t>
  </si>
  <si>
    <t>Капитель К4-80 (с декором)</t>
  </si>
  <si>
    <t>Цоколь прямой МДФ Ц1-H.150</t>
  </si>
  <si>
    <t>Капитель К-100 без декора</t>
  </si>
  <si>
    <t>Цоколь радиусный МДФ ЦР1 (R)-Н.150-В1</t>
  </si>
  <si>
    <t>Капитель К1-100 (с декором)</t>
  </si>
  <si>
    <t>Капитель К2-100 (с декором)</t>
  </si>
  <si>
    <t>Цоколь радиусный МДФ ЦР1 (L)-Н.150-В1</t>
  </si>
  <si>
    <t>Капитель К3-100 (с декором)</t>
  </si>
  <si>
    <t>Капитель К4-100 (с декором)</t>
  </si>
  <si>
    <t>Цоколь прямой МДФ Ц2-H.100</t>
  </si>
  <si>
    <t>Капитель К-150 без декора</t>
  </si>
  <si>
    <t>Цоколь радиусный МДФ ЦР2 (R)-Н.100-В1</t>
  </si>
  <si>
    <t>Капитель К1-150 (с декором)</t>
  </si>
  <si>
    <t>Капитель К2-150 (с декором)</t>
  </si>
  <si>
    <t>Цоколь радиусный МДФ ЦР2 (L)-Н.100-В1</t>
  </si>
  <si>
    <t>Капитель К3-150 (с декором)</t>
  </si>
  <si>
    <t>Капитель К4-150 (с декором)</t>
  </si>
  <si>
    <t>Цоколь прямой МДФ Ц2-H.120</t>
  </si>
  <si>
    <t>Цоколь радиусный МДФ ЦР2 (R)-Н.120-В1</t>
  </si>
  <si>
    <t>Цоколь радиусный МДФ ЦР2 (L)-Н.120-В1</t>
  </si>
  <si>
    <t>Цоколь прямой МДФ Ц2-H.150</t>
  </si>
  <si>
    <t>Цоколь радиусный МДФ ЦР2 (R)-Н.150-В1</t>
  </si>
  <si>
    <t>Колонна К03-50</t>
  </si>
  <si>
    <t>Колонна К04-50</t>
  </si>
  <si>
    <t>Цоколь радиусный МДФ ЦР2 (L)-Н.150-В1</t>
  </si>
  <si>
    <t>Колонна К05-50</t>
  </si>
  <si>
    <t>Колонна К06-150</t>
  </si>
  <si>
    <t>Колонна К063-100</t>
  </si>
  <si>
    <t>Колонна К063-Д1-100 (с декором)</t>
  </si>
  <si>
    <t>Колонна К063-Д2-100 (с декором)</t>
  </si>
  <si>
    <t>Колонна К06-Д1-100 (с декором)</t>
  </si>
  <si>
    <t>Колонна К06-Д2-100 (с декором)</t>
  </si>
  <si>
    <t>Колонна К09-100 (с декором)</t>
  </si>
  <si>
    <t>Колонна К09-150 (с декором)</t>
  </si>
  <si>
    <t>Колонна К09-75 (с декором)</t>
  </si>
  <si>
    <t>Колонна К10-75 (с декором)</t>
  </si>
  <si>
    <t>Колонна К11-100 (с декором)</t>
  </si>
  <si>
    <t>Колонна К12-150 (с декором)</t>
  </si>
  <si>
    <t>Колонна К13-150 (с декором)</t>
  </si>
  <si>
    <t>Подколонник 100</t>
  </si>
  <si>
    <t>Подколонник 150</t>
  </si>
  <si>
    <t>Подколонник 50</t>
  </si>
  <si>
    <t>Подколонник 75</t>
  </si>
  <si>
    <t>Бутылочница Б06-146</t>
  </si>
  <si>
    <t>Бутылочница Б09-146 (с декором)</t>
  </si>
  <si>
    <t>Бутылочница Б12-146 (с декором)</t>
  </si>
  <si>
    <t>Бутылочница Б13-146 (с декором)</t>
  </si>
  <si>
    <t>КР - Карниз радиусный без декора (под В1)</t>
  </si>
  <si>
    <t>КР1- Карниз радиусныйс декором (под В1)</t>
  </si>
  <si>
    <t>КР2- Карниз радиусныйс декором (под В1)</t>
  </si>
  <si>
    <t>КР3- Карниз радиусныйс декором (под В1)</t>
  </si>
  <si>
    <t>КР4- Карниз радиусныйс декором (под В1)</t>
  </si>
  <si>
    <t>Фасад радиусный глухой В1 16 мм</t>
  </si>
  <si>
    <t>Фасад радиусный глухой В1 19 мм</t>
  </si>
  <si>
    <t>Фасад радиусный витрина В1 16 мм</t>
  </si>
  <si>
    <t>Фасад радиусный витрина В1 19 мм</t>
  </si>
  <si>
    <t>Витрина фрезерованная</t>
  </si>
  <si>
    <t>Планка световая радиусная (под В1)</t>
  </si>
  <si>
    <t>Толщина</t>
  </si>
  <si>
    <t>16мм</t>
  </si>
  <si>
    <t>h=500-750</t>
  </si>
  <si>
    <t>h=751-1000</t>
  </si>
  <si>
    <t>h=1001-2000</t>
  </si>
  <si>
    <t>h=2001-2750</t>
  </si>
  <si>
    <t>пленка</t>
  </si>
  <si>
    <t>Цоколь прямой МДФ Ц1-H.100</t>
  </si>
  <si>
    <t>категория</t>
  </si>
  <si>
    <t>Цена за ед./м2</t>
  </si>
  <si>
    <t>высота</t>
  </si>
  <si>
    <t>цена ц1/м2</t>
  </si>
  <si>
    <t>ц2</t>
  </si>
  <si>
    <t>Цоколя прямые (м2)</t>
  </si>
  <si>
    <t>Карнизы (ед.)</t>
  </si>
  <si>
    <t>Колонны/Бутылочницы (ед.)</t>
  </si>
  <si>
    <t>Цоколя радиусные (ед.)</t>
  </si>
  <si>
    <t>Погонажный декор/Доборные элементы (ед.)</t>
  </si>
  <si>
    <t>Глухой 25мм</t>
  </si>
  <si>
    <t>25мм</t>
  </si>
  <si>
    <t>Авори нубук</t>
  </si>
  <si>
    <t>Беж нубук</t>
  </si>
  <si>
    <t>Белый GW</t>
  </si>
  <si>
    <t>Белый нубук</t>
  </si>
  <si>
    <t>Бетон лофт графит</t>
  </si>
  <si>
    <t>Бетон лофт светлый</t>
  </si>
  <si>
    <t>Бетон лофт натуральный</t>
  </si>
  <si>
    <t>Графит нубук</t>
  </si>
  <si>
    <t>Графит Софт Премиум</t>
  </si>
  <si>
    <t>Грей нубук</t>
  </si>
  <si>
    <t>Зеленый Дип</t>
  </si>
  <si>
    <t>Какао нубук</t>
  </si>
  <si>
    <t>Латтэ Софт</t>
  </si>
  <si>
    <t>Лофт белый</t>
  </si>
  <si>
    <t>Лофт грей</t>
  </si>
  <si>
    <t>Пастель Дип</t>
  </si>
  <si>
    <t>Серый Софт Премиум</t>
  </si>
  <si>
    <t>Сине-серый Софт Премиум</t>
  </si>
  <si>
    <t>Смоки софт GW</t>
  </si>
  <si>
    <t>Смоки Софт</t>
  </si>
  <si>
    <t>Тёмно-синий Софт Премиум</t>
  </si>
  <si>
    <t>Шпат графит</t>
  </si>
  <si>
    <t>Шпат грей</t>
  </si>
  <si>
    <t>Коллекция пленок ПВХ Green Wood фабрики мебельных фасадов "Colorit"</t>
  </si>
  <si>
    <t xml:space="preserve">Пленка ПВХ GW </t>
  </si>
  <si>
    <t>№ по группе</t>
  </si>
  <si>
    <t>№ п/п</t>
  </si>
  <si>
    <t>Название декора</t>
  </si>
  <si>
    <t>Категория плёнки</t>
  </si>
  <si>
    <t>Возможность патины</t>
  </si>
  <si>
    <t>SOFT TREND Collection</t>
  </si>
  <si>
    <t>Смоки софт</t>
  </si>
  <si>
    <t>PALAZZO Collection</t>
  </si>
  <si>
    <t>LUXURY  WOOD  Collection</t>
  </si>
  <si>
    <t>STONE and  METAL   Collection</t>
  </si>
  <si>
    <t>Лофт горей</t>
  </si>
  <si>
    <t>Бетон лофтнатуральный</t>
  </si>
  <si>
    <t>Коллекция пленок ПВХ DECOR фабрики мебельных фасадов COLORIT</t>
  </si>
  <si>
    <t>№п/п</t>
  </si>
  <si>
    <t xml:space="preserve">Артикул </t>
  </si>
  <si>
    <t>Название</t>
  </si>
  <si>
    <t>Катег. цен</t>
  </si>
  <si>
    <t xml:space="preserve">Декоры   Матовые </t>
  </si>
  <si>
    <t>AL-01</t>
  </si>
  <si>
    <t xml:space="preserve"> Агератум</t>
  </si>
  <si>
    <t>AL-02</t>
  </si>
  <si>
    <t xml:space="preserve"> Мускари</t>
  </si>
  <si>
    <t>AL-03</t>
  </si>
  <si>
    <t xml:space="preserve"> Виола</t>
  </si>
  <si>
    <t>AL-04</t>
  </si>
  <si>
    <t>AL-07</t>
  </si>
  <si>
    <t xml:space="preserve"> Обриета</t>
  </si>
  <si>
    <t>AL-08</t>
  </si>
  <si>
    <t xml:space="preserve"> Коралл</t>
  </si>
  <si>
    <t>AL-09</t>
  </si>
  <si>
    <t xml:space="preserve"> Эринус</t>
  </si>
  <si>
    <t>AL-10</t>
  </si>
  <si>
    <t xml:space="preserve"> Гарвиш</t>
  </si>
  <si>
    <t>AL-11</t>
  </si>
  <si>
    <t>AL-12</t>
  </si>
  <si>
    <t xml:space="preserve"> Гелиотроп</t>
  </si>
  <si>
    <t>AL-13</t>
  </si>
  <si>
    <t xml:space="preserve"> Домино</t>
  </si>
  <si>
    <t>AL-16</t>
  </si>
  <si>
    <t xml:space="preserve"> Виттрока</t>
  </si>
  <si>
    <t xml:space="preserve">Декоры    Кристалл </t>
  </si>
  <si>
    <t>CR-01</t>
  </si>
  <si>
    <t xml:space="preserve"> Барит</t>
  </si>
  <si>
    <t>CR-02</t>
  </si>
  <si>
    <t>CR-03</t>
  </si>
  <si>
    <t>CR-04</t>
  </si>
  <si>
    <t>CR-06</t>
  </si>
  <si>
    <t>CR-07</t>
  </si>
  <si>
    <t>CR-11</t>
  </si>
  <si>
    <t xml:space="preserve"> Декоры    Глянец   </t>
  </si>
  <si>
    <t>MU-02</t>
  </si>
  <si>
    <t xml:space="preserve"> Бачата</t>
  </si>
  <si>
    <t>MU-03</t>
  </si>
  <si>
    <t>MU-04</t>
  </si>
  <si>
    <t xml:space="preserve"> Самба</t>
  </si>
  <si>
    <t>MU-05</t>
  </si>
  <si>
    <t xml:space="preserve"> Куранта</t>
  </si>
  <si>
    <t>MU-08</t>
  </si>
  <si>
    <t xml:space="preserve"> Танго</t>
  </si>
  <si>
    <t>MU-10</t>
  </si>
  <si>
    <t xml:space="preserve"> Чакарера</t>
  </si>
  <si>
    <t>MU-11</t>
  </si>
  <si>
    <t xml:space="preserve"> Фарандола</t>
  </si>
  <si>
    <t>MU-12</t>
  </si>
  <si>
    <t xml:space="preserve"> Милонга</t>
  </si>
  <si>
    <t>MU-13</t>
  </si>
  <si>
    <t xml:space="preserve"> Ребита</t>
  </si>
  <si>
    <t>MU-14</t>
  </si>
  <si>
    <t>MU-15</t>
  </si>
  <si>
    <t xml:space="preserve"> Тарантела</t>
  </si>
  <si>
    <t>MU-16</t>
  </si>
  <si>
    <t>DM-089-6T</t>
  </si>
  <si>
    <t>DM-101-6T</t>
  </si>
  <si>
    <t>DM-120-6T</t>
  </si>
  <si>
    <t>DM-109-6T</t>
  </si>
  <si>
    <t>DW-101-6T</t>
  </si>
  <si>
    <t xml:space="preserve">Белый </t>
  </si>
  <si>
    <t>DW-502-6T</t>
  </si>
  <si>
    <t>DW-112-6T</t>
  </si>
  <si>
    <t>DW-089-6T</t>
  </si>
  <si>
    <t>Декоры   Софт</t>
  </si>
  <si>
    <t>НМ 552-1S</t>
  </si>
  <si>
    <t>НМ 553-1S</t>
  </si>
  <si>
    <t>МВР 8006РС</t>
  </si>
  <si>
    <t>МВР 9007РС</t>
  </si>
  <si>
    <t>МВР 17А-112РС</t>
  </si>
  <si>
    <t>МВР 16А-075РС</t>
  </si>
  <si>
    <t xml:space="preserve">Декоры  Мрамор и Камень </t>
  </si>
  <si>
    <t>MBP 8847-7</t>
  </si>
  <si>
    <t>MBP 8847-2</t>
  </si>
  <si>
    <t>MBP15AP-024 (330)</t>
  </si>
  <si>
    <t>MBP1201R (330)</t>
  </si>
  <si>
    <t>MBP18AP-033 (330)</t>
  </si>
  <si>
    <t>MBP17A-106 (330)</t>
  </si>
  <si>
    <t>МВР 9233-3</t>
  </si>
  <si>
    <t>МВР 9233-4</t>
  </si>
  <si>
    <t>МВР 20ВР-001</t>
  </si>
  <si>
    <t>МВР 20ВР-002</t>
  </si>
  <si>
    <t>MA-01</t>
  </si>
  <si>
    <t xml:space="preserve"> Гейрангер</t>
  </si>
  <si>
    <t>MA-02</t>
  </si>
  <si>
    <t>MA-03</t>
  </si>
  <si>
    <t>MA-04</t>
  </si>
  <si>
    <t>MA-05</t>
  </si>
  <si>
    <t>MA-09</t>
  </si>
  <si>
    <t xml:space="preserve"> Пилатус</t>
  </si>
  <si>
    <t>MA-10</t>
  </si>
  <si>
    <t xml:space="preserve"> Крейдл</t>
  </si>
  <si>
    <t>Декоры Фантазийные</t>
  </si>
  <si>
    <t>SE-032</t>
  </si>
  <si>
    <t xml:space="preserve"> Визерис</t>
  </si>
  <si>
    <t>SE-033</t>
  </si>
  <si>
    <t xml:space="preserve"> Джофри</t>
  </si>
  <si>
    <t>SE-035</t>
  </si>
  <si>
    <t xml:space="preserve"> Игрит</t>
  </si>
  <si>
    <t>MBP 8841-6R</t>
  </si>
  <si>
    <t>MBP 15AP-004R</t>
  </si>
  <si>
    <t xml:space="preserve">Декоры   Прованс    </t>
  </si>
  <si>
    <t>HM-1013-100</t>
  </si>
  <si>
    <t>HM-1012-100</t>
  </si>
  <si>
    <t>HM-5004-100</t>
  </si>
  <si>
    <t>HM-2004-100</t>
  </si>
  <si>
    <t>НМ-4008-100</t>
  </si>
  <si>
    <t>НМ-3009-100</t>
  </si>
  <si>
    <t>MBP15AP-024 (428)</t>
  </si>
  <si>
    <t>MBP18AP-040 (428)</t>
  </si>
  <si>
    <t>MBP17A-106 (428)</t>
  </si>
  <si>
    <t xml:space="preserve">MBP20AР-016 </t>
  </si>
  <si>
    <t>MBP 15A-119 (434D)</t>
  </si>
  <si>
    <t>MBP 1287R  (434D)</t>
  </si>
  <si>
    <t>Декоры   Древесные</t>
  </si>
  <si>
    <t>MBP 9218-2</t>
  </si>
  <si>
    <t>MBP 9218-3</t>
  </si>
  <si>
    <t>MBP 9218-4</t>
  </si>
  <si>
    <t>MBP 9132-5</t>
  </si>
  <si>
    <t>MBP 9122-5</t>
  </si>
  <si>
    <t>MBP9211-3 (616-1)</t>
  </si>
  <si>
    <t>MBP9211-4 (616-1)</t>
  </si>
  <si>
    <t>MBP9211-5 (616-1)</t>
  </si>
  <si>
    <t>MBP9124-4 (427-2)</t>
  </si>
  <si>
    <t>MBP 1998-10</t>
  </si>
  <si>
    <t>BE-01</t>
  </si>
  <si>
    <t>BE-03</t>
  </si>
  <si>
    <t>BE-04</t>
  </si>
  <si>
    <t>BE-06</t>
  </si>
  <si>
    <t>AS 1800-2</t>
  </si>
  <si>
    <t>AS 1802-2</t>
  </si>
  <si>
    <t>AS 1803-2</t>
  </si>
  <si>
    <t>AS 1804-2</t>
  </si>
  <si>
    <t>AS 1805-2</t>
  </si>
  <si>
    <t>AS 1806-2</t>
  </si>
  <si>
    <t>ZB 810-2</t>
  </si>
  <si>
    <t>ZB 811-2</t>
  </si>
  <si>
    <t>ZB 813-2</t>
  </si>
  <si>
    <t>ZB 815-2</t>
  </si>
  <si>
    <t>ZB 818-2</t>
  </si>
  <si>
    <t>ZB 819-2</t>
  </si>
  <si>
    <t>ZB 820-2</t>
  </si>
  <si>
    <t>ZB 821-2</t>
  </si>
  <si>
    <t>ZB 822-2</t>
  </si>
  <si>
    <t>ZB 823-2</t>
  </si>
  <si>
    <t>ZB 824-2</t>
  </si>
  <si>
    <t>ZB 825-2</t>
  </si>
  <si>
    <t>ZB 826-2</t>
  </si>
  <si>
    <t>ZB 827-2</t>
  </si>
  <si>
    <t>ZB 828-2</t>
  </si>
  <si>
    <t>ZB 829-2</t>
  </si>
  <si>
    <t>ZB 850-2</t>
  </si>
  <si>
    <t>ZB 851-2</t>
  </si>
  <si>
    <t>ZB 852-2</t>
  </si>
  <si>
    <t>ZB 853-2</t>
  </si>
  <si>
    <t>ZB 854-2</t>
  </si>
  <si>
    <t>ZB 855-2</t>
  </si>
  <si>
    <t>ZB 856-2</t>
  </si>
  <si>
    <t>ZB 857-2</t>
  </si>
  <si>
    <t>MR 960-2</t>
  </si>
  <si>
    <t>MR 971-2</t>
  </si>
  <si>
    <t>GR 981-2</t>
  </si>
  <si>
    <t>GR 991-2</t>
  </si>
  <si>
    <t>MR 972-2</t>
  </si>
  <si>
    <t>GR 982-2</t>
  </si>
  <si>
    <t>GR 992-2</t>
  </si>
  <si>
    <t>MR 973-2</t>
  </si>
  <si>
    <t>GR 983-2</t>
  </si>
  <si>
    <t>GR 993-2</t>
  </si>
  <si>
    <t>GR 984-2</t>
  </si>
  <si>
    <t>GR 994-2</t>
  </si>
  <si>
    <t>MR 976-2</t>
  </si>
  <si>
    <t>GR 986-2</t>
  </si>
  <si>
    <t>GR 996-2</t>
  </si>
  <si>
    <t>GR 980-SR</t>
  </si>
  <si>
    <t>GR 990-SR</t>
  </si>
  <si>
    <t>MR 977-2</t>
  </si>
  <si>
    <t>GR 987-2</t>
  </si>
  <si>
    <t>GR 997-2</t>
  </si>
  <si>
    <t>GR 980-GD</t>
  </si>
  <si>
    <t>GR 990-GD</t>
  </si>
  <si>
    <t>TX 401-2</t>
  </si>
  <si>
    <t>TX 402-2</t>
  </si>
  <si>
    <t>TX 405-2</t>
  </si>
  <si>
    <t>TX 411-2</t>
  </si>
  <si>
    <t>TX 421-2</t>
  </si>
  <si>
    <t>TX 412-2</t>
  </si>
  <si>
    <t>TX 422-2</t>
  </si>
  <si>
    <t>TX 422-GD</t>
  </si>
  <si>
    <t>TX 415-2</t>
  </si>
  <si>
    <t>TX 425-2</t>
  </si>
  <si>
    <t>TX 416-2</t>
  </si>
  <si>
    <t>FS 303-2_New</t>
  </si>
  <si>
    <t>FS 305-2_New</t>
  </si>
  <si>
    <t>FS 306-2_New</t>
  </si>
  <si>
    <t>FS 311-2_New</t>
  </si>
  <si>
    <t>FS 312-2_New</t>
  </si>
  <si>
    <t>ZB 870-2</t>
  </si>
  <si>
    <t>ZB 871-2</t>
  </si>
  <si>
    <t>ZB 873-2</t>
  </si>
  <si>
    <t>ZB 875-2</t>
  </si>
  <si>
    <t>ZB 876-2</t>
  </si>
  <si>
    <t>ZB 880-2</t>
  </si>
  <si>
    <t>ZB 881-2</t>
  </si>
  <si>
    <t>ZB 883-2</t>
  </si>
  <si>
    <t>ZB 885-2</t>
  </si>
  <si>
    <t>ZB 886-2</t>
  </si>
  <si>
    <t>ZB 889-2_New</t>
  </si>
  <si>
    <t>LS 940-BZ</t>
  </si>
  <si>
    <t>LS 940-FR</t>
  </si>
  <si>
    <t>LS 940-GD</t>
  </si>
  <si>
    <t>LS 940-SR</t>
  </si>
  <si>
    <t>LS 941-2</t>
  </si>
  <si>
    <t>LS 942-2</t>
  </si>
  <si>
    <t>LS 943-2</t>
  </si>
  <si>
    <t>LS 945-2</t>
  </si>
  <si>
    <t>LS 949-2</t>
  </si>
  <si>
    <t>ZB 501-2</t>
  </si>
  <si>
    <t>ZB 502-2</t>
  </si>
  <si>
    <t>ZB 503-2</t>
  </si>
  <si>
    <t>ZB 504-2</t>
  </si>
  <si>
    <t>ZB 506-2</t>
  </si>
  <si>
    <t>ZB 507-2</t>
  </si>
  <si>
    <t>ZB 508-2</t>
  </si>
  <si>
    <t>ZB 510-2</t>
  </si>
  <si>
    <t>ZB 511-2</t>
  </si>
  <si>
    <t>ZB 723-2</t>
  </si>
  <si>
    <t>ZB 750-2</t>
  </si>
  <si>
    <t>ZB 2810-2</t>
  </si>
  <si>
    <t>ZB 3810-2</t>
  </si>
  <si>
    <t>ZB 2821-2</t>
  </si>
  <si>
    <t>ZB 3821-2</t>
  </si>
  <si>
    <t>ZB 2815-2</t>
  </si>
  <si>
    <t>ZB 3815-2</t>
  </si>
  <si>
    <t>AS 2810-SFT</t>
  </si>
  <si>
    <t>AS 2863-SFT</t>
  </si>
  <si>
    <t>AS 2805-SFT</t>
  </si>
  <si>
    <t>AS 2806-SFT</t>
  </si>
  <si>
    <t>AS 2823-SFT</t>
  </si>
  <si>
    <t>AS 2829-SFT</t>
  </si>
  <si>
    <t>ZB 860-2</t>
  </si>
  <si>
    <t>ZB 863-2</t>
  </si>
  <si>
    <t>ZB 865-2</t>
  </si>
  <si>
    <t>ZB 866-2</t>
  </si>
  <si>
    <t>ZB 867-2</t>
  </si>
  <si>
    <t>ZB 800-2</t>
  </si>
  <si>
    <t>TX 426-2</t>
  </si>
  <si>
    <t>LW 611-2</t>
  </si>
  <si>
    <t>LW 612-2</t>
  </si>
  <si>
    <t>LW 613-2</t>
  </si>
  <si>
    <t>LW 615-2</t>
  </si>
  <si>
    <t>LW621-2</t>
  </si>
  <si>
    <t>LW622-2</t>
  </si>
  <si>
    <t>LW623-2</t>
  </si>
  <si>
    <t>LW624-2</t>
  </si>
  <si>
    <t>LW625-2</t>
  </si>
  <si>
    <t>LW 631-2</t>
  </si>
  <si>
    <t>LW 632-2</t>
  </si>
  <si>
    <t>LW 633-2</t>
  </si>
  <si>
    <t>LW 635-2</t>
  </si>
  <si>
    <t>LW 694-SFT</t>
  </si>
  <si>
    <t>LW 695-SFT</t>
  </si>
  <si>
    <t>LW 696-SFT</t>
  </si>
  <si>
    <t>LW 697-SFT</t>
  </si>
  <si>
    <t>LW 698-SFT</t>
  </si>
  <si>
    <t>LW 662-SFT</t>
  </si>
  <si>
    <t>LW 663-SFT</t>
  </si>
  <si>
    <t>LW 664-SFT</t>
  </si>
  <si>
    <t>LW 665-SFT</t>
  </si>
  <si>
    <t>LW 667-SFT</t>
  </si>
  <si>
    <t>LW 668-SFT</t>
  </si>
  <si>
    <t>LS 965-2</t>
  </si>
  <si>
    <t>LS 966-2</t>
  </si>
  <si>
    <t>LS 920-2</t>
  </si>
  <si>
    <t>LS 925-2</t>
  </si>
  <si>
    <t>LS 932-2</t>
  </si>
  <si>
    <t>LS 935-2</t>
  </si>
  <si>
    <t>LS 936-</t>
  </si>
  <si>
    <t>Артикул</t>
  </si>
  <si>
    <t>Повышающий коэфф. Только для S1</t>
  </si>
  <si>
    <t>Фрезерованная ручка</t>
  </si>
  <si>
    <t>Ручка</t>
  </si>
  <si>
    <t>U3</t>
  </si>
  <si>
    <t>Concept</t>
  </si>
  <si>
    <t>Next</t>
  </si>
  <si>
    <t>V 29/09/2021</t>
  </si>
  <si>
    <t>Золото Декапе</t>
  </si>
  <si>
    <t>Серебро Декапе</t>
  </si>
  <si>
    <t>Платина Декапе</t>
  </si>
  <si>
    <t>Шампань Декапе</t>
  </si>
  <si>
    <t>RAL 8024 Декапе</t>
  </si>
  <si>
    <t>RAL 9005 Декапе</t>
  </si>
  <si>
    <t>Золото Классика</t>
  </si>
  <si>
    <t>Серебро Классика</t>
  </si>
  <si>
    <t>Платина Классика</t>
  </si>
  <si>
    <t>Шампань Классика</t>
  </si>
  <si>
    <t>RAL 8024 Классика</t>
  </si>
  <si>
    <t>RAL 9005 Классика</t>
  </si>
  <si>
    <t>Золото Полная</t>
  </si>
  <si>
    <t>Серебро Полная</t>
  </si>
  <si>
    <t>Платина Полная</t>
  </si>
  <si>
    <t>Шампань Полная</t>
  </si>
  <si>
    <t>RAL 8024 Полная</t>
  </si>
  <si>
    <t>RAL 9005 Полная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</si>
</sst>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18" fillId="0" borderId="0" applyNumberFormat="0" applyFill="0" applyBorder="0" applyAlignment="0" applyProtection="0"/>
    <xf numFmtId="0" fontId="25" fillId="0" borderId="0">
      <alignment horizontal="left"/>
    </xf>
  </cellStyleXfs>
  <cellXfs count="275">
    <xf numFmtId="0" fontId="0" fillId="0" borderId="0" xfId="0"/>
    <xf numFmtId="0" fontId="0" fillId="0" borderId="0" xfId="0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3" borderId="13" xfId="0" applyFill="1" applyBorder="1"/>
    <xf numFmtId="0" fontId="0" fillId="3" borderId="13" xfId="0" applyFill="1" applyBorder="1" applyProtection="1">
      <protection locked="0"/>
    </xf>
    <xf numFmtId="0" fontId="7" fillId="0" borderId="20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14" xfId="0" applyBorder="1" applyAlignment="1" applyProtection="1">
      <alignment horizontal="right"/>
      <protection locked="0"/>
    </xf>
    <xf numFmtId="0" fontId="7" fillId="3" borderId="13" xfId="0" applyFont="1" applyFill="1" applyBorder="1" applyAlignment="1">
      <alignment horizontal="right" vertical="center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/>
    <xf numFmtId="0" fontId="11" fillId="0" borderId="0" xfId="0" applyFont="1"/>
    <xf numFmtId="0" fontId="11" fillId="0" borderId="13" xfId="0" applyFont="1" applyBorder="1"/>
    <xf numFmtId="2" fontId="11" fillId="0" borderId="13" xfId="0" applyNumberFormat="1" applyFont="1" applyBorder="1"/>
    <xf numFmtId="3" fontId="11" fillId="0" borderId="13" xfId="0" applyNumberFormat="1" applyFont="1" applyBorder="1"/>
    <xf numFmtId="2" fontId="0" fillId="2" borderId="14" xfId="0" applyNumberFormat="1" applyFill="1" applyBorder="1" applyAlignment="1" applyProtection="1">
      <alignment horizontal="right"/>
      <protection hidden="1"/>
    </xf>
    <xf numFmtId="2" fontId="0" fillId="2" borderId="17" xfId="0" applyNumberFormat="1" applyFill="1" applyBorder="1" applyAlignment="1" applyProtection="1">
      <alignment horizontal="right"/>
      <protection hidden="1"/>
    </xf>
    <xf numFmtId="0" fontId="0" fillId="3" borderId="13" xfId="0" applyFill="1" applyBorder="1" applyAlignment="1" applyProtection="1">
      <alignment horizontal="right"/>
      <protection hidden="1"/>
    </xf>
    <xf numFmtId="2" fontId="7" fillId="3" borderId="13" xfId="0" applyNumberFormat="1" applyFont="1" applyFill="1" applyBorder="1" applyAlignment="1" applyProtection="1">
      <alignment horizontal="right" vertical="center"/>
      <protection hidden="1"/>
    </xf>
    <xf numFmtId="0" fontId="7" fillId="3" borderId="13" xfId="0" applyFont="1" applyFill="1" applyBorder="1" applyAlignment="1" applyProtection="1">
      <alignment horizontal="right" vertical="center"/>
      <protection hidden="1"/>
    </xf>
    <xf numFmtId="3" fontId="0" fillId="2" borderId="15" xfId="0" applyNumberFormat="1" applyFill="1" applyBorder="1" applyAlignment="1" applyProtection="1">
      <alignment horizontal="right" vertical="center"/>
      <protection hidden="1"/>
    </xf>
    <xf numFmtId="3" fontId="0" fillId="2" borderId="16" xfId="0" applyNumberFormat="1" applyFill="1" applyBorder="1" applyAlignment="1" applyProtection="1">
      <alignment horizontal="right" vertical="center"/>
      <protection hidden="1"/>
    </xf>
    <xf numFmtId="0" fontId="0" fillId="3" borderId="13" xfId="0" applyFill="1" applyBorder="1" applyAlignment="1" applyProtection="1">
      <alignment horizontal="right" vertical="center"/>
      <protection hidden="1"/>
    </xf>
    <xf numFmtId="3" fontId="7" fillId="4" borderId="13" xfId="0" applyNumberFormat="1" applyFont="1" applyFill="1" applyBorder="1" applyAlignment="1" applyProtection="1">
      <alignment horizontal="right" vertical="center"/>
      <protection hidden="1"/>
    </xf>
    <xf numFmtId="3" fontId="7" fillId="0" borderId="13" xfId="0" applyNumberFormat="1" applyFont="1" applyBorder="1" applyAlignment="1" applyProtection="1">
      <alignment horizontal="right"/>
      <protection hidden="1"/>
    </xf>
    <xf numFmtId="3" fontId="7" fillId="0" borderId="13" xfId="0" applyNumberFormat="1" applyFont="1" applyBorder="1" applyAlignment="1" applyProtection="1">
      <alignment horizontal="right" vertical="center"/>
      <protection hidden="1"/>
    </xf>
    <xf numFmtId="3" fontId="6" fillId="0" borderId="13" xfId="0" applyNumberFormat="1" applyFont="1" applyBorder="1" applyAlignment="1" applyProtection="1">
      <alignment horizontal="right" vertical="center"/>
      <protection hidden="1"/>
    </xf>
    <xf numFmtId="3" fontId="6" fillId="3" borderId="13" xfId="0" applyNumberFormat="1" applyFont="1" applyFill="1" applyBorder="1" applyAlignment="1" applyProtection="1">
      <alignment horizontal="right" vertical="center"/>
      <protection hidden="1"/>
    </xf>
    <xf numFmtId="2" fontId="12" fillId="5" borderId="0" xfId="0" applyNumberFormat="1" applyFont="1" applyFill="1" applyBorder="1"/>
    <xf numFmtId="3" fontId="12" fillId="5" borderId="0" xfId="0" applyNumberFormat="1" applyFont="1" applyFill="1" applyBorder="1"/>
    <xf numFmtId="0" fontId="11" fillId="0" borderId="21" xfId="0" applyFont="1" applyFill="1" applyBorder="1"/>
    <xf numFmtId="0" fontId="6" fillId="0" borderId="13" xfId="0" applyFont="1" applyBorder="1" applyAlignment="1" applyProtection="1">
      <alignment horizontal="left"/>
      <protection locked="0"/>
    </xf>
    <xf numFmtId="0" fontId="0" fillId="0" borderId="22" xfId="0" applyBorder="1"/>
    <xf numFmtId="0" fontId="6" fillId="0" borderId="0" xfId="0" applyFont="1"/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3" borderId="13" xfId="0" applyFont="1" applyFill="1" applyBorder="1" applyAlignment="1" applyProtection="1"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protection locked="0"/>
    </xf>
    <xf numFmtId="0" fontId="7" fillId="0" borderId="18" xfId="0" applyFont="1" applyBorder="1" applyAlignment="1" applyProtection="1">
      <protection locked="0"/>
    </xf>
    <xf numFmtId="0" fontId="6" fillId="3" borderId="13" xfId="0" applyFont="1" applyFill="1" applyBorder="1" applyAlignment="1" applyProtection="1"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/>
      <protection hidden="1"/>
    </xf>
    <xf numFmtId="2" fontId="0" fillId="2" borderId="24" xfId="0" applyNumberFormat="1" applyFill="1" applyBorder="1" applyAlignment="1" applyProtection="1">
      <alignment horizontal="right"/>
      <protection hidden="1"/>
    </xf>
    <xf numFmtId="0" fontId="0" fillId="0" borderId="13" xfId="0" applyBorder="1" applyAlignment="1" applyProtection="1">
      <protection locked="0"/>
    </xf>
    <xf numFmtId="2" fontId="7" fillId="3" borderId="13" xfId="0" applyNumberFormat="1" applyFont="1" applyFill="1" applyBorder="1" applyAlignment="1">
      <alignment horizontal="right" vertical="center"/>
    </xf>
    <xf numFmtId="0" fontId="6" fillId="3" borderId="13" xfId="0" applyFont="1" applyFill="1" applyBorder="1"/>
    <xf numFmtId="2" fontId="6" fillId="3" borderId="13" xfId="0" applyNumberFormat="1" applyFont="1" applyFill="1" applyBorder="1" applyAlignment="1" applyProtection="1">
      <alignment horizontal="right"/>
      <protection hidden="1"/>
    </xf>
    <xf numFmtId="49" fontId="0" fillId="0" borderId="25" xfId="0" applyNumberFormat="1" applyFill="1" applyBorder="1" applyAlignment="1" applyProtection="1"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15" fillId="0" borderId="16" xfId="0" applyFont="1" applyBorder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/>
    <xf numFmtId="3" fontId="6" fillId="3" borderId="13" xfId="0" applyNumberFormat="1" applyFont="1" applyFill="1" applyBorder="1" applyProtection="1">
      <protection locked="0"/>
    </xf>
    <xf numFmtId="2" fontId="7" fillId="0" borderId="13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2" borderId="14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2" fontId="0" fillId="2" borderId="17" xfId="0" applyNumberFormat="1" applyFill="1" applyBorder="1" applyAlignment="1">
      <alignment horizontal="right"/>
    </xf>
    <xf numFmtId="2" fontId="7" fillId="0" borderId="13" xfId="0" applyNumberFormat="1" applyFont="1" applyBorder="1" applyAlignment="1" applyProtection="1">
      <alignment horizontal="right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top" wrapText="1"/>
    </xf>
    <xf numFmtId="0" fontId="0" fillId="5" borderId="0" xfId="0" applyFill="1"/>
    <xf numFmtId="0" fontId="6" fillId="0" borderId="13" xfId="0" applyFont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0" fillId="7" borderId="0" xfId="0" applyFill="1"/>
    <xf numFmtId="0" fontId="0" fillId="7" borderId="0" xfId="0" applyFill="1" applyAlignment="1"/>
    <xf numFmtId="0" fontId="6" fillId="0" borderId="13" xfId="0" applyFont="1" applyBorder="1"/>
    <xf numFmtId="0" fontId="6" fillId="0" borderId="13" xfId="0" applyFont="1" applyFill="1" applyBorder="1"/>
    <xf numFmtId="0" fontId="0" fillId="0" borderId="13" xfId="0" applyBorder="1"/>
    <xf numFmtId="0" fontId="20" fillId="0" borderId="0" xfId="0" applyFont="1" applyAlignment="1" applyProtection="1">
      <alignment vertical="center"/>
      <protection locked="0"/>
    </xf>
    <xf numFmtId="0" fontId="0" fillId="0" borderId="13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22" fillId="0" borderId="13" xfId="0" applyFont="1" applyBorder="1"/>
    <xf numFmtId="0" fontId="22" fillId="0" borderId="0" xfId="0" applyFont="1" applyAlignment="1">
      <alignment horizontal="center" vertical="center"/>
    </xf>
    <xf numFmtId="3" fontId="22" fillId="0" borderId="13" xfId="0" applyNumberFormat="1" applyFont="1" applyBorder="1" applyAlignment="1">
      <alignment horizontal="right" vertical="center" wrapText="1"/>
    </xf>
    <xf numFmtId="3" fontId="0" fillId="7" borderId="0" xfId="0" applyNumberFormat="1" applyFill="1"/>
    <xf numFmtId="0" fontId="19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16" fontId="0" fillId="0" borderId="13" xfId="0" applyNumberFormat="1" applyBorder="1" applyAlignment="1" applyProtection="1">
      <alignment horizontal="center" vertical="center"/>
      <protection locked="0"/>
    </xf>
    <xf numFmtId="0" fontId="0" fillId="3" borderId="13" xfId="0" applyFill="1" applyBorder="1" applyAlignment="1">
      <alignment horizontal="right"/>
    </xf>
    <xf numFmtId="0" fontId="0" fillId="3" borderId="13" xfId="0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/>
    <xf numFmtId="0" fontId="0" fillId="0" borderId="15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3" xfId="0" applyFill="1" applyBorder="1" applyAlignment="1" applyProtection="1">
      <protection locked="0"/>
    </xf>
    <xf numFmtId="0" fontId="1" fillId="0" borderId="24" xfId="0" applyFont="1" applyBorder="1" applyProtection="1">
      <protection locked="0"/>
    </xf>
    <xf numFmtId="0" fontId="21" fillId="3" borderId="13" xfId="0" applyFont="1" applyFill="1" applyBorder="1"/>
    <xf numFmtId="0" fontId="21" fillId="3" borderId="13" xfId="0" applyFont="1" applyFill="1" applyBorder="1" applyAlignment="1">
      <alignment horizontal="center" vertical="center"/>
    </xf>
    <xf numFmtId="0" fontId="1" fillId="3" borderId="31" xfId="0" applyFont="1" applyFill="1" applyBorder="1" applyAlignment="1" applyProtection="1">
      <protection locked="0"/>
    </xf>
    <xf numFmtId="0" fontId="1" fillId="3" borderId="9" xfId="0" applyFont="1" applyFill="1" applyBorder="1" applyAlignment="1" applyProtection="1">
      <protection locked="0"/>
    </xf>
    <xf numFmtId="0" fontId="1" fillId="3" borderId="23" xfId="0" applyFont="1" applyFill="1" applyBorder="1" applyAlignment="1" applyProtection="1">
      <protection locked="0"/>
    </xf>
    <xf numFmtId="0" fontId="23" fillId="0" borderId="13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13" xfId="6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37" xfId="0" applyFont="1" applyBorder="1" applyAlignment="1">
      <alignment vertical="top" wrapText="1"/>
    </xf>
    <xf numFmtId="0" fontId="23" fillId="0" borderId="35" xfId="0" applyFont="1" applyBorder="1" applyAlignment="1">
      <alignment vertical="top"/>
    </xf>
    <xf numFmtId="0" fontId="19" fillId="0" borderId="38" xfId="0" applyFont="1" applyBorder="1" applyAlignment="1">
      <alignment vertical="top" wrapText="1"/>
    </xf>
    <xf numFmtId="0" fontId="23" fillId="0" borderId="18" xfId="0" applyFont="1" applyBorder="1" applyAlignment="1">
      <alignment vertical="top"/>
    </xf>
    <xf numFmtId="0" fontId="23" fillId="0" borderId="38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4" fillId="0" borderId="38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3" fillId="0" borderId="32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24" fillId="0" borderId="37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23" fillId="0" borderId="38" xfId="6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23" fillId="0" borderId="32" xfId="0" applyFont="1" applyBorder="1" applyAlignment="1">
      <alignment vertical="top"/>
    </xf>
    <xf numFmtId="0" fontId="26" fillId="0" borderId="0" xfId="0" applyFont="1" applyAlignment="1">
      <alignment vertical="top" wrapText="1"/>
    </xf>
    <xf numFmtId="0" fontId="23" fillId="0" borderId="40" xfId="0" applyFont="1" applyBorder="1" applyAlignment="1">
      <alignment vertical="top"/>
    </xf>
    <xf numFmtId="0" fontId="23" fillId="0" borderId="41" xfId="0" applyFont="1" applyBorder="1" applyAlignment="1">
      <alignment vertical="top"/>
    </xf>
    <xf numFmtId="0" fontId="23" fillId="0" borderId="41" xfId="0" applyFont="1" applyBorder="1" applyAlignment="1">
      <alignment vertical="top" wrapText="1"/>
    </xf>
    <xf numFmtId="0" fontId="23" fillId="0" borderId="40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23" fillId="0" borderId="42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8" fillId="9" borderId="13" xfId="0" applyFont="1" applyFill="1" applyBorder="1" applyAlignment="1" applyProtection="1">
      <alignment horizontal="center" vertical="center" wrapText="1"/>
      <protection locked="0"/>
    </xf>
    <xf numFmtId="0" fontId="0" fillId="9" borderId="13" xfId="0" applyFill="1" applyBorder="1" applyAlignment="1" applyProtection="1">
      <alignment horizontal="center" vertical="center"/>
      <protection locked="0"/>
    </xf>
    <xf numFmtId="0" fontId="0" fillId="9" borderId="0" xfId="0" applyFill="1"/>
    <xf numFmtId="0" fontId="7" fillId="3" borderId="13" xfId="0" applyFont="1" applyFill="1" applyBorder="1" applyAlignment="1" applyProtection="1">
      <alignment vertical="center"/>
      <protection locked="0"/>
    </xf>
    <xf numFmtId="0" fontId="6" fillId="9" borderId="19" xfId="0" applyFont="1" applyFill="1" applyBorder="1" applyAlignment="1" applyProtection="1">
      <alignment vertical="center"/>
      <protection locked="0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0" fillId="3" borderId="18" xfId="0" applyFill="1" applyBorder="1"/>
    <xf numFmtId="0" fontId="0" fillId="0" borderId="0" xfId="0" applyFill="1" applyBorder="1" applyAlignment="1">
      <alignment horizontal="left" vertical="center"/>
    </xf>
    <xf numFmtId="0" fontId="0" fillId="2" borderId="15" xfId="0" applyFill="1" applyBorder="1" applyProtection="1">
      <protection locked="0"/>
    </xf>
    <xf numFmtId="0" fontId="0" fillId="2" borderId="44" xfId="0" applyFill="1" applyBorder="1" applyProtection="1"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6" fillId="5" borderId="0" xfId="0" applyFont="1" applyFill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5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8" fillId="0" borderId="13" xfId="5" applyNumberForma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0" fillId="0" borderId="13" xfId="0" applyNumberForma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alignment horizontal="right" vertical="center"/>
      <protection locked="0"/>
    </xf>
    <xf numFmtId="0" fontId="18" fillId="0" borderId="21" xfId="5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0" fillId="3" borderId="1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3" borderId="18" xfId="0" applyFont="1" applyFill="1" applyBorder="1" applyAlignment="1" applyProtection="1">
      <alignment vertical="center"/>
      <protection locked="0"/>
    </xf>
    <xf numFmtId="0" fontId="6" fillId="3" borderId="19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34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6" fillId="8" borderId="13" xfId="0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27" fillId="3" borderId="19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</cellXfs>
  <cellStyles count="7">
    <cellStyle name="Гиперссылка" xfId="5" builtinId="8"/>
    <cellStyle name="Обычный" xfId="0" builtinId="0"/>
    <cellStyle name="Обычный 2" xfId="1"/>
    <cellStyle name="Обычный 3" xfId="2"/>
    <cellStyle name="Обычный 4" xfId="3"/>
    <cellStyle name="Обычный 4 2" xfId="4"/>
    <cellStyle name="Обычный_Хуадонг 16.01.14" xfId="6"/>
  </cellStyles>
  <dxfs count="17">
    <dxf>
      <font>
        <strike/>
        <color auto="1"/>
      </font>
      <fill>
        <patternFill>
          <bgColor rgb="FFC00000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strike/>
      </font>
      <fill>
        <patternFill>
          <bgColor rgb="FFC0000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strike/>
      </font>
      <fill>
        <patternFill>
          <bgColor rgb="FFC0000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4;&#1075;&#1083;&#1072;&#1074;&#1083;&#1077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282015</xdr:colOff>
      <xdr:row>0</xdr:row>
      <xdr:rowOff>55096</xdr:rowOff>
    </xdr:from>
    <xdr:to>
      <xdr:col>2</xdr:col>
      <xdr:colOff>296048</xdr:colOff>
      <xdr:row>7</xdr:row>
      <xdr:rowOff>101221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015" y="55096"/>
          <a:ext cx="1223965" cy="1938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112058</xdr:colOff>
      <xdr:row>1</xdr:row>
      <xdr:rowOff>44825</xdr:rowOff>
    </xdr:from>
    <xdr:to>
      <xdr:col>4</xdr:col>
      <xdr:colOff>44823</xdr:colOff>
      <xdr:row>2</xdr:row>
      <xdr:rowOff>145677</xdr:rowOff>
    </xdr:to>
    <xdr:sp macro="" textlink="">
      <xdr:nvSpPr>
        <xdr:cNvPr id="6" name="Стрелка: штриховая вправо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 flipH="1">
          <a:off x="4022911" y="302560"/>
          <a:ext cx="705971" cy="291352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F1:K9"/>
  <sheetViews>
    <sheetView showGridLines="0" tabSelected="1" zoomScale="74" zoomScaleNormal="74" zoomScaleSheetLayoutView="85" workbookViewId="0">
      <selection activeCell="N12" sqref="N12"/>
    </sheetView>
    <sheetView workbookViewId="1"/>
  </sheetViews>
  <sheetFormatPr defaultRowHeight="21" x14ac:dyDescent="0.35"/>
  <cols>
    <col min="6" max="6" width="26.42578125" style="20" customWidth="1"/>
    <col min="7" max="7" width="9.140625" style="20"/>
    <col min="8" max="8" width="11.7109375" style="20" customWidth="1"/>
    <col min="9" max="9" width="19.5703125" style="20" bestFit="1" customWidth="1"/>
  </cols>
  <sheetData>
    <row r="1" spans="6:11" x14ac:dyDescent="0.35">
      <c r="F1" s="181" t="s">
        <v>33</v>
      </c>
      <c r="G1" s="181"/>
      <c r="H1" s="21" t="s">
        <v>34</v>
      </c>
      <c r="I1" s="21" t="s">
        <v>35</v>
      </c>
      <c r="K1" s="39" t="s">
        <v>796</v>
      </c>
    </row>
    <row r="2" spans="6:11" x14ac:dyDescent="0.35">
      <c r="F2" s="182" t="s">
        <v>115</v>
      </c>
      <c r="G2" s="182"/>
      <c r="H2" s="22">
        <f>STANDART!D47</f>
        <v>0</v>
      </c>
      <c r="I2" s="23">
        <f>STANDART!L49</f>
        <v>0</v>
      </c>
    </row>
    <row r="3" spans="6:11" x14ac:dyDescent="0.35">
      <c r="F3" s="182" t="s">
        <v>116</v>
      </c>
      <c r="G3" s="182"/>
      <c r="H3" s="22">
        <f>ELEGANT!C40</f>
        <v>0</v>
      </c>
      <c r="I3" s="23">
        <f>ELEGANT!J42</f>
        <v>0</v>
      </c>
    </row>
    <row r="4" spans="6:11" x14ac:dyDescent="0.35">
      <c r="F4" s="182" t="s">
        <v>117</v>
      </c>
      <c r="G4" s="182"/>
      <c r="H4" s="22">
        <f>CLASSIC!C40</f>
        <v>0</v>
      </c>
      <c r="I4" s="23">
        <f>CLASSIC!J49</f>
        <v>0</v>
      </c>
    </row>
    <row r="5" spans="6:11" x14ac:dyDescent="0.35">
      <c r="F5" s="182" t="s">
        <v>118</v>
      </c>
      <c r="G5" s="182"/>
      <c r="H5" s="22">
        <f>ULTRA!C41</f>
        <v>0</v>
      </c>
      <c r="I5" s="23">
        <f>ULTRA!J43</f>
        <v>0</v>
      </c>
    </row>
    <row r="6" spans="6:11" x14ac:dyDescent="0.35">
      <c r="F6" s="182" t="s">
        <v>36</v>
      </c>
      <c r="G6" s="182"/>
      <c r="H6" s="22">
        <f>'Декор элементы'!C44</f>
        <v>0</v>
      </c>
      <c r="I6" s="23">
        <f>'Декор элементы'!L46</f>
        <v>0</v>
      </c>
    </row>
    <row r="7" spans="6:11" x14ac:dyDescent="0.35">
      <c r="F7" s="178"/>
      <c r="G7" s="178"/>
      <c r="H7" s="19"/>
      <c r="I7" s="19"/>
    </row>
    <row r="8" spans="6:11" x14ac:dyDescent="0.35">
      <c r="F8" s="180" t="s">
        <v>19</v>
      </c>
      <c r="G8" s="180"/>
      <c r="H8" s="37">
        <f>SUM(H2:H6)</f>
        <v>0</v>
      </c>
      <c r="I8" s="38">
        <f>SUM(I2:I6)</f>
        <v>0</v>
      </c>
    </row>
    <row r="9" spans="6:11" x14ac:dyDescent="0.35">
      <c r="F9" s="179"/>
      <c r="G9" s="179"/>
      <c r="H9" s="19"/>
      <c r="I9" s="19"/>
    </row>
  </sheetData>
  <mergeCells count="9">
    <mergeCell ref="F7:G7"/>
    <mergeCell ref="F9:G9"/>
    <mergeCell ref="F8:G8"/>
    <mergeCell ref="F1:G1"/>
    <mergeCell ref="F2:G2"/>
    <mergeCell ref="F4:G4"/>
    <mergeCell ref="F6:G6"/>
    <mergeCell ref="F5:G5"/>
    <mergeCell ref="F3:G3"/>
  </mergeCells>
  <phoneticPr fontId="10" type="noConversion"/>
  <conditionalFormatting sqref="H6:I6 H2:I4">
    <cfRule type="cellIs" dxfId="16" priority="8" operator="greaterThan">
      <formula>0</formula>
    </cfRule>
  </conditionalFormatting>
  <conditionalFormatting sqref="H5:I5">
    <cfRule type="cellIs" dxfId="15" priority="6" operator="greaterThan">
      <formula>0</formula>
    </cfRule>
  </conditionalFormatting>
  <hyperlinks>
    <hyperlink ref="F2:G2" location="STANDART!A1" display="STANDART"/>
    <hyperlink ref="F3:G3" location="ELEGANT!A1" display="ELEGANT"/>
    <hyperlink ref="F4:G4" location="CLASSIC!A1" display="CLASSIC"/>
    <hyperlink ref="F5:G5" location="ULTRA!A1" display="ULTRA"/>
    <hyperlink ref="F6:G6" location="'Декор элементы'!A1" display="Декор элементы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AJ242"/>
  <sheetViews>
    <sheetView view="pageBreakPreview" zoomScale="85" zoomScaleNormal="85" zoomScaleSheetLayoutView="85" workbookViewId="0">
      <selection activeCell="E21" sqref="E21"/>
    </sheetView>
    <sheetView tabSelected="1" workbookViewId="1">
      <pane ySplit="5415" topLeftCell="A15"/>
      <selection sqref="A1:B1"/>
      <selection pane="bottomLeft" activeCell="A15" sqref="A15"/>
    </sheetView>
  </sheetViews>
  <sheetFormatPr defaultRowHeight="15" x14ac:dyDescent="0.25"/>
  <cols>
    <col min="1" max="1" width="3.5703125" customWidth="1"/>
    <col min="2" max="2" width="8.7109375" customWidth="1"/>
    <col min="3" max="3" width="12.5703125" customWidth="1"/>
    <col min="4" max="4" width="25.140625" customWidth="1"/>
    <col min="6" max="6" width="10" customWidth="1"/>
    <col min="8" max="8" width="9.85546875" customWidth="1"/>
    <col min="9" max="9" width="11.42578125" customWidth="1"/>
    <col min="10" max="10" width="31.85546875" customWidth="1"/>
    <col min="11" max="11" width="9.42578125" customWidth="1"/>
    <col min="12" max="12" width="18.85546875" customWidth="1"/>
    <col min="14" max="14" width="10.7109375" customWidth="1"/>
    <col min="15" max="15" width="42" customWidth="1"/>
    <col min="16" max="16" width="26.5703125" hidden="1" customWidth="1"/>
    <col min="17" max="17" width="43.28515625" hidden="1" customWidth="1"/>
    <col min="18" max="18" width="44.7109375" hidden="1" customWidth="1"/>
    <col min="19" max="19" width="13.85546875" hidden="1" customWidth="1"/>
    <col min="20" max="21" width="9.140625" hidden="1" customWidth="1"/>
    <col min="22" max="22" width="14.140625" hidden="1" customWidth="1"/>
    <col min="23" max="24" width="9.140625" hidden="1" customWidth="1"/>
    <col min="25" max="25" width="10.28515625" hidden="1" customWidth="1"/>
    <col min="26" max="29" width="9.140625" hidden="1" customWidth="1"/>
    <col min="30" max="30" width="28.7109375" hidden="1" customWidth="1"/>
    <col min="31" max="31" width="24.42578125" style="133" hidden="1" customWidth="1"/>
    <col min="32" max="32" width="5.7109375" style="133" hidden="1" customWidth="1"/>
    <col min="33" max="33" width="16.42578125" hidden="1" customWidth="1"/>
    <col min="34" max="34" width="7" style="133" hidden="1" customWidth="1"/>
    <col min="35" max="35" width="23.5703125" style="161" customWidth="1"/>
    <col min="36" max="36" width="9.140625" hidden="1" customWidth="1"/>
  </cols>
  <sheetData>
    <row r="1" spans="1:36" ht="21.75" customHeight="1" thickBot="1" x14ac:dyDescent="0.3">
      <c r="A1" s="206" t="s">
        <v>0</v>
      </c>
      <c r="B1" s="206"/>
      <c r="C1" s="216"/>
      <c r="D1" s="217"/>
      <c r="E1" s="208"/>
      <c r="F1" s="209"/>
      <c r="G1" s="210"/>
      <c r="H1" s="49" t="s">
        <v>1</v>
      </c>
      <c r="I1" s="49"/>
      <c r="J1" s="165"/>
      <c r="K1" s="213" t="s">
        <v>796</v>
      </c>
      <c r="L1" s="213"/>
      <c r="M1" s="213"/>
      <c r="N1" s="213"/>
      <c r="O1" s="213"/>
      <c r="P1" s="42" t="s">
        <v>8</v>
      </c>
      <c r="Q1" s="67" t="s">
        <v>87</v>
      </c>
      <c r="R1" s="68" t="s">
        <v>88</v>
      </c>
      <c r="T1" s="42" t="s">
        <v>86</v>
      </c>
      <c r="U1" s="42">
        <f>IF(L3=$T$1,1.24,1)</f>
        <v>1</v>
      </c>
      <c r="V1" s="42"/>
      <c r="W1" s="42">
        <v>1</v>
      </c>
      <c r="X1" s="42" t="s">
        <v>100</v>
      </c>
      <c r="Y1" s="42"/>
      <c r="Z1" s="42" t="s">
        <v>373</v>
      </c>
      <c r="AA1" s="42">
        <f>IF($J$2=$Z$2,L47-(L47/100*30),IF($J$2=Z1,L47*1.4,L47))</f>
        <v>0</v>
      </c>
      <c r="AB1" s="42">
        <v>1</v>
      </c>
      <c r="AC1" s="42">
        <v>3600</v>
      </c>
      <c r="AD1" s="132" t="s">
        <v>190</v>
      </c>
      <c r="AE1" s="132" t="s">
        <v>190</v>
      </c>
      <c r="AF1" s="133">
        <v>4</v>
      </c>
      <c r="AG1">
        <f t="shared" ref="AG1:AG64" si="0">VLOOKUP(AF1,$AB$1:$AC$4,2,0)</f>
        <v>4400</v>
      </c>
      <c r="AJ1">
        <v>1</v>
      </c>
    </row>
    <row r="2" spans="1:36" ht="22.5" customHeight="1" thickBot="1" x14ac:dyDescent="0.3">
      <c r="A2" s="207" t="s">
        <v>2</v>
      </c>
      <c r="B2" s="207"/>
      <c r="C2" s="218"/>
      <c r="D2" s="219"/>
      <c r="E2" s="17"/>
      <c r="F2" s="17"/>
      <c r="G2" s="17"/>
      <c r="H2" s="211" t="s">
        <v>37</v>
      </c>
      <c r="I2" s="212"/>
      <c r="J2" s="162"/>
      <c r="K2" s="214"/>
      <c r="L2" s="214"/>
      <c r="M2" s="214"/>
      <c r="N2" s="214"/>
      <c r="O2" s="214"/>
      <c r="P2" s="41" t="s">
        <v>173</v>
      </c>
      <c r="Q2" s="69" t="s">
        <v>89</v>
      </c>
      <c r="R2" s="69">
        <v>2</v>
      </c>
      <c r="T2" t="s">
        <v>5</v>
      </c>
      <c r="W2">
        <v>2</v>
      </c>
      <c r="X2">
        <f>O3</f>
        <v>0</v>
      </c>
      <c r="Y2">
        <f>IF(X2=1,250,IF(X2=2,450,250))</f>
        <v>250</v>
      </c>
      <c r="Z2" t="s">
        <v>101</v>
      </c>
      <c r="AB2">
        <v>2</v>
      </c>
      <c r="AC2">
        <v>3800</v>
      </c>
      <c r="AD2" s="134" t="s">
        <v>189</v>
      </c>
      <c r="AE2" s="134" t="s">
        <v>189</v>
      </c>
      <c r="AF2" s="135">
        <v>1</v>
      </c>
      <c r="AG2">
        <f t="shared" si="0"/>
        <v>3600</v>
      </c>
      <c r="AH2" s="135"/>
      <c r="AJ2">
        <v>1.2</v>
      </c>
    </row>
    <row r="3" spans="1:36" ht="24.75" customHeight="1" thickBot="1" x14ac:dyDescent="0.3">
      <c r="A3" s="206" t="s">
        <v>3</v>
      </c>
      <c r="B3" s="206"/>
      <c r="C3" s="216"/>
      <c r="D3" s="217"/>
      <c r="E3" s="17"/>
      <c r="F3" s="17"/>
      <c r="G3" s="17"/>
      <c r="J3" s="18" t="s">
        <v>4</v>
      </c>
      <c r="K3" s="18"/>
      <c r="L3" s="163" t="s">
        <v>5</v>
      </c>
      <c r="M3" s="50" t="s">
        <v>38</v>
      </c>
      <c r="N3" s="50"/>
      <c r="O3" s="164"/>
      <c r="P3" s="41" t="s">
        <v>174</v>
      </c>
      <c r="Q3" s="69" t="s">
        <v>90</v>
      </c>
      <c r="R3" s="69">
        <v>2</v>
      </c>
      <c r="W3">
        <v>3</v>
      </c>
      <c r="X3" t="b">
        <v>0</v>
      </c>
      <c r="AB3">
        <v>3</v>
      </c>
      <c r="AC3">
        <v>4000</v>
      </c>
      <c r="AD3" s="134" t="s">
        <v>470</v>
      </c>
      <c r="AE3" s="134" t="s">
        <v>470</v>
      </c>
      <c r="AF3" s="135">
        <v>3</v>
      </c>
      <c r="AG3">
        <f t="shared" si="0"/>
        <v>4000</v>
      </c>
      <c r="AH3" s="135"/>
      <c r="AJ3">
        <v>1.3</v>
      </c>
    </row>
    <row r="4" spans="1:36" ht="15.75" thickBot="1" x14ac:dyDescent="0.3">
      <c r="A4" s="220" t="s">
        <v>6</v>
      </c>
      <c r="B4" s="220"/>
      <c r="C4" s="220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  <c r="P4" s="41" t="s">
        <v>175</v>
      </c>
      <c r="Q4" s="69" t="s">
        <v>91</v>
      </c>
      <c r="R4" s="69">
        <v>2</v>
      </c>
      <c r="AB4">
        <v>4</v>
      </c>
      <c r="AC4">
        <v>4400</v>
      </c>
      <c r="AD4" s="132" t="s">
        <v>191</v>
      </c>
      <c r="AE4" s="132" t="s">
        <v>191</v>
      </c>
      <c r="AF4" s="135">
        <v>1</v>
      </c>
      <c r="AG4">
        <f t="shared" si="0"/>
        <v>3600</v>
      </c>
      <c r="AH4" s="135"/>
      <c r="AJ4">
        <v>1.4</v>
      </c>
    </row>
    <row r="5" spans="1:36" ht="15.75" thickBot="1" x14ac:dyDescent="0.3">
      <c r="A5" s="221"/>
      <c r="B5" s="221"/>
      <c r="C5" s="221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3"/>
      <c r="P5" s="41" t="s">
        <v>74</v>
      </c>
      <c r="Q5" s="69" t="s">
        <v>92</v>
      </c>
      <c r="R5" s="69">
        <v>2</v>
      </c>
      <c r="AD5" s="134" t="s">
        <v>192</v>
      </c>
      <c r="AE5" s="134" t="s">
        <v>192</v>
      </c>
      <c r="AF5" s="135">
        <v>1</v>
      </c>
      <c r="AG5">
        <f t="shared" si="0"/>
        <v>3600</v>
      </c>
      <c r="AH5" s="135"/>
      <c r="AJ5">
        <v>1.5</v>
      </c>
    </row>
    <row r="6" spans="1:36" ht="15.75" customHeight="1" thickBot="1" x14ac:dyDescent="0.3">
      <c r="A6" s="201" t="s">
        <v>7</v>
      </c>
      <c r="B6" s="190" t="s">
        <v>8</v>
      </c>
      <c r="C6" s="190" t="s">
        <v>791</v>
      </c>
      <c r="D6" s="190" t="s">
        <v>66</v>
      </c>
      <c r="E6" s="203" t="s">
        <v>9</v>
      </c>
      <c r="F6" s="204"/>
      <c r="G6" s="190" t="s">
        <v>11</v>
      </c>
      <c r="H6" s="199" t="s">
        <v>10</v>
      </c>
      <c r="I6" s="199" t="s">
        <v>12</v>
      </c>
      <c r="J6" s="190" t="s">
        <v>39</v>
      </c>
      <c r="K6" s="190" t="s">
        <v>343</v>
      </c>
      <c r="L6" s="190" t="s">
        <v>65</v>
      </c>
      <c r="M6" s="234" t="s">
        <v>13</v>
      </c>
      <c r="N6" s="197" t="s">
        <v>14</v>
      </c>
      <c r="O6" s="197" t="s">
        <v>15</v>
      </c>
      <c r="P6" s="41" t="s">
        <v>176</v>
      </c>
      <c r="Q6" s="69" t="s">
        <v>93</v>
      </c>
      <c r="R6" s="69">
        <v>2</v>
      </c>
      <c r="AD6" s="136" t="s">
        <v>193</v>
      </c>
      <c r="AE6" s="136" t="s">
        <v>193</v>
      </c>
      <c r="AF6" s="135">
        <v>1</v>
      </c>
      <c r="AG6">
        <f t="shared" si="0"/>
        <v>3600</v>
      </c>
      <c r="AH6" s="135"/>
      <c r="AI6" s="224" t="s">
        <v>790</v>
      </c>
    </row>
    <row r="7" spans="1:36" ht="31.5" customHeight="1" thickBot="1" x14ac:dyDescent="0.3">
      <c r="A7" s="202"/>
      <c r="B7" s="192"/>
      <c r="C7" s="191"/>
      <c r="D7" s="191"/>
      <c r="E7" s="2" t="s">
        <v>16</v>
      </c>
      <c r="F7" s="2" t="s">
        <v>17</v>
      </c>
      <c r="G7" s="192"/>
      <c r="H7" s="200"/>
      <c r="I7" s="200"/>
      <c r="J7" s="192"/>
      <c r="K7" s="191"/>
      <c r="L7" s="192"/>
      <c r="M7" s="235"/>
      <c r="N7" s="198"/>
      <c r="O7" s="198"/>
      <c r="P7" s="41" t="s">
        <v>75</v>
      </c>
      <c r="Q7" s="69" t="s">
        <v>94</v>
      </c>
      <c r="R7" s="69">
        <v>2</v>
      </c>
      <c r="S7" s="183" t="s">
        <v>71</v>
      </c>
      <c r="T7" s="184"/>
      <c r="U7" s="184"/>
      <c r="V7" s="184"/>
      <c r="W7" s="184"/>
      <c r="X7" s="184"/>
      <c r="Y7" s="184"/>
      <c r="Z7" s="184"/>
      <c r="AA7" s="184"/>
      <c r="AB7" s="184"/>
      <c r="AC7" s="185"/>
      <c r="AD7" s="137" t="s">
        <v>194</v>
      </c>
      <c r="AE7" s="137" t="s">
        <v>194</v>
      </c>
      <c r="AF7" s="133">
        <v>2</v>
      </c>
      <c r="AG7">
        <f t="shared" si="0"/>
        <v>3800</v>
      </c>
      <c r="AH7" s="133" t="s">
        <v>171</v>
      </c>
      <c r="AI7" s="224"/>
    </row>
    <row r="8" spans="1:36" ht="15.75" thickBot="1" x14ac:dyDescent="0.3">
      <c r="A8" s="225" t="s">
        <v>18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41" t="s">
        <v>76</v>
      </c>
      <c r="Q8" s="69" t="s">
        <v>95</v>
      </c>
      <c r="R8" s="69">
        <v>2</v>
      </c>
      <c r="S8" s="42" t="s">
        <v>72</v>
      </c>
      <c r="T8" s="42" t="s">
        <v>73</v>
      </c>
      <c r="U8" s="42" t="s">
        <v>83</v>
      </c>
      <c r="V8" s="71" t="s">
        <v>88</v>
      </c>
      <c r="W8" s="71" t="s">
        <v>98</v>
      </c>
      <c r="X8" s="42" t="s">
        <v>107</v>
      </c>
      <c r="Y8" s="42" t="s">
        <v>469</v>
      </c>
      <c r="Z8" s="42" t="s">
        <v>792</v>
      </c>
      <c r="AB8" s="42" t="s">
        <v>350</v>
      </c>
      <c r="AC8" s="71" t="s">
        <v>172</v>
      </c>
      <c r="AD8" s="137" t="s">
        <v>195</v>
      </c>
      <c r="AE8" s="137" t="s">
        <v>195</v>
      </c>
      <c r="AF8" s="133">
        <v>2</v>
      </c>
      <c r="AG8">
        <f t="shared" si="0"/>
        <v>3800</v>
      </c>
      <c r="AH8" s="133" t="s">
        <v>171</v>
      </c>
      <c r="AI8" s="224"/>
    </row>
    <row r="9" spans="1:36" ht="15.75" thickBot="1" x14ac:dyDescent="0.3">
      <c r="A9" s="3">
        <v>1</v>
      </c>
      <c r="B9" s="4"/>
      <c r="C9" s="4"/>
      <c r="D9" s="4"/>
      <c r="E9" s="5"/>
      <c r="F9" s="5"/>
      <c r="G9" s="12"/>
      <c r="H9" s="24">
        <f>E9*F9/1000000</f>
        <v>0</v>
      </c>
      <c r="I9" s="24">
        <f t="shared" ref="I9:I28" si="1">H9*G9</f>
        <v>0</v>
      </c>
      <c r="J9" s="5"/>
      <c r="K9" s="5"/>
      <c r="L9" s="5"/>
      <c r="M9" s="29">
        <f>(IFERROR(VLOOKUP(J9,AE:AG,3,0),0)+S9+T9+U9+X9+Y9)*AI9*$U$1</f>
        <v>0</v>
      </c>
      <c r="N9" s="30">
        <f>(M9*I9)+((W9+Z9)*$U$1)</f>
        <v>0</v>
      </c>
      <c r="O9" s="6"/>
      <c r="P9" s="41" t="s">
        <v>77</v>
      </c>
      <c r="Q9" s="70" t="s">
        <v>96</v>
      </c>
      <c r="R9" s="69">
        <v>2</v>
      </c>
      <c r="S9">
        <f>IF(OR(B9=$P$2,B9=""),0,400+AA9)</f>
        <v>0</v>
      </c>
      <c r="T9">
        <f t="shared" ref="T9:T28" si="2">IF(COUNTIF(D9,"*19мм"),400,0)</f>
        <v>0</v>
      </c>
      <c r="U9">
        <f>IF(L9&gt;0,1500,0)</f>
        <v>0</v>
      </c>
      <c r="V9">
        <f>IFERROR(VLOOKUP(O9,$Q$2:$R$12,2,0),0)</f>
        <v>0</v>
      </c>
      <c r="W9">
        <f>V9*65</f>
        <v>0</v>
      </c>
      <c r="X9">
        <f>IF(COUNTIF(D9,"*22мм"),800,0)</f>
        <v>0</v>
      </c>
      <c r="Y9">
        <f>IF(COUNTIF(D9,"*25мм"),1200,0)</f>
        <v>0</v>
      </c>
      <c r="Z9">
        <f>IF(C9&gt;0,550*G9,0)</f>
        <v>0</v>
      </c>
      <c r="AA9">
        <f>IF(AB9=4,200,0)</f>
        <v>0</v>
      </c>
      <c r="AB9">
        <f>IFERROR(VLOOKUP(J9,AE:AF,2,0),0)</f>
        <v>0</v>
      </c>
      <c r="AC9">
        <f t="shared" ref="AC9:AC28" si="3">IFERROR(VLOOKUP(J9,AE:AH,4,0),0)</f>
        <v>0</v>
      </c>
      <c r="AD9" s="137" t="s">
        <v>196</v>
      </c>
      <c r="AE9" s="137" t="s">
        <v>196</v>
      </c>
      <c r="AF9" s="133">
        <v>2</v>
      </c>
      <c r="AG9">
        <f t="shared" si="0"/>
        <v>3800</v>
      </c>
      <c r="AH9" s="133" t="s">
        <v>171</v>
      </c>
      <c r="AI9" s="161">
        <v>1</v>
      </c>
    </row>
    <row r="10" spans="1:36" ht="15.75" thickBot="1" x14ac:dyDescent="0.3">
      <c r="A10" s="7">
        <v>2</v>
      </c>
      <c r="B10" s="4"/>
      <c r="C10" s="4"/>
      <c r="D10" s="4"/>
      <c r="E10" s="5"/>
      <c r="F10" s="5"/>
      <c r="G10" s="12"/>
      <c r="H10" s="24">
        <f t="shared" ref="H10:H28" si="4">E10*F10/1000000</f>
        <v>0</v>
      </c>
      <c r="I10" s="25">
        <f t="shared" si="1"/>
        <v>0</v>
      </c>
      <c r="J10" s="5"/>
      <c r="K10" s="5"/>
      <c r="L10" s="5"/>
      <c r="M10" s="29">
        <f t="shared" ref="M10:M28" si="5">(IFERROR(VLOOKUP(J10,AE:AG,3,0),0)+S10+T10+U10+X10+Y10)*AI10*$U$1</f>
        <v>0</v>
      </c>
      <c r="N10" s="30">
        <f t="shared" ref="N10:N28" si="6">(M10*I10)+((W10+Z10)*$U$1)</f>
        <v>0</v>
      </c>
      <c r="O10" s="6"/>
      <c r="P10" s="41" t="s">
        <v>78</v>
      </c>
      <c r="Q10" s="70" t="s">
        <v>97</v>
      </c>
      <c r="R10" s="69">
        <v>3</v>
      </c>
      <c r="S10">
        <f t="shared" ref="S10:S37" si="7">IF(OR(B10=$P$2,B10=""),0,400+AA10)</f>
        <v>0</v>
      </c>
      <c r="T10">
        <f t="shared" si="2"/>
        <v>0</v>
      </c>
      <c r="U10">
        <f t="shared" ref="U10:U37" si="8">IF(L10&gt;0,1500,0)</f>
        <v>0</v>
      </c>
      <c r="V10">
        <f t="shared" ref="V10:V37" si="9">IFERROR(VLOOKUP(O10,$Q$2:$R$12,2,0),0)</f>
        <v>0</v>
      </c>
      <c r="W10">
        <f t="shared" ref="W10:W37" si="10">V10*65</f>
        <v>0</v>
      </c>
      <c r="X10">
        <f t="shared" ref="X10:X28" si="11">IF(COUNTIF(D10,"*22мм"),800,0)</f>
        <v>0</v>
      </c>
      <c r="Y10">
        <f t="shared" ref="Y10:Y28" si="12">IF(COUNTIF(D10,"*25мм"),1200,0)</f>
        <v>0</v>
      </c>
      <c r="Z10">
        <f t="shared" ref="Z10:Z28" si="13">IF(C10&gt;0,550*G10,0)</f>
        <v>0</v>
      </c>
      <c r="AA10">
        <f t="shared" ref="AA10:AA37" si="14">IF(AB10=4,200,0)</f>
        <v>0</v>
      </c>
      <c r="AB10">
        <f t="shared" ref="AB10:AB37" si="15">IFERROR(VLOOKUP(J10,AE:AF,2,0),0)</f>
        <v>0</v>
      </c>
      <c r="AC10">
        <f t="shared" si="3"/>
        <v>0</v>
      </c>
      <c r="AD10" s="137" t="s">
        <v>197</v>
      </c>
      <c r="AE10" s="137" t="s">
        <v>197</v>
      </c>
      <c r="AF10" s="133">
        <v>2</v>
      </c>
      <c r="AG10">
        <f t="shared" si="0"/>
        <v>3800</v>
      </c>
      <c r="AH10" s="133" t="s">
        <v>171</v>
      </c>
      <c r="AI10" s="161">
        <v>1</v>
      </c>
    </row>
    <row r="11" spans="1:36" ht="15.75" thickBot="1" x14ac:dyDescent="0.3">
      <c r="A11" s="7">
        <v>3</v>
      </c>
      <c r="B11" s="4"/>
      <c r="C11" s="4"/>
      <c r="D11" s="4"/>
      <c r="E11" s="5"/>
      <c r="F11" s="5"/>
      <c r="G11" s="12"/>
      <c r="H11" s="24">
        <f t="shared" si="4"/>
        <v>0</v>
      </c>
      <c r="I11" s="25">
        <f t="shared" si="1"/>
        <v>0</v>
      </c>
      <c r="J11" s="5"/>
      <c r="K11" s="5"/>
      <c r="L11" s="5"/>
      <c r="M11" s="29">
        <f t="shared" si="5"/>
        <v>0</v>
      </c>
      <c r="N11" s="30">
        <f t="shared" si="6"/>
        <v>0</v>
      </c>
      <c r="O11" s="6"/>
      <c r="P11" s="41" t="s">
        <v>79</v>
      </c>
      <c r="Q11" s="70" t="s">
        <v>169</v>
      </c>
      <c r="R11" s="69">
        <v>4</v>
      </c>
      <c r="S11">
        <f t="shared" si="7"/>
        <v>0</v>
      </c>
      <c r="T11">
        <f t="shared" si="2"/>
        <v>0</v>
      </c>
      <c r="U11">
        <f t="shared" si="8"/>
        <v>0</v>
      </c>
      <c r="V11">
        <f t="shared" si="9"/>
        <v>0</v>
      </c>
      <c r="W11">
        <f t="shared" si="10"/>
        <v>0</v>
      </c>
      <c r="X11">
        <f t="shared" si="11"/>
        <v>0</v>
      </c>
      <c r="Y11">
        <f t="shared" si="12"/>
        <v>0</v>
      </c>
      <c r="Z11">
        <f t="shared" si="13"/>
        <v>0</v>
      </c>
      <c r="AA11">
        <f t="shared" si="14"/>
        <v>0</v>
      </c>
      <c r="AB11">
        <f t="shared" si="15"/>
        <v>0</v>
      </c>
      <c r="AC11">
        <f t="shared" si="3"/>
        <v>0</v>
      </c>
      <c r="AD11" s="137" t="s">
        <v>198</v>
      </c>
      <c r="AE11" s="137" t="s">
        <v>198</v>
      </c>
      <c r="AF11" s="133">
        <v>2</v>
      </c>
      <c r="AG11">
        <f t="shared" si="0"/>
        <v>3800</v>
      </c>
      <c r="AH11" s="133" t="s">
        <v>171</v>
      </c>
      <c r="AI11" s="161">
        <v>1</v>
      </c>
    </row>
    <row r="12" spans="1:36" x14ac:dyDescent="0.25">
      <c r="A12" s="7">
        <v>4</v>
      </c>
      <c r="B12" s="4"/>
      <c r="C12" s="4"/>
      <c r="D12" s="4"/>
      <c r="E12" s="5"/>
      <c r="F12" s="5"/>
      <c r="G12" s="12"/>
      <c r="H12" s="24">
        <f t="shared" si="4"/>
        <v>0</v>
      </c>
      <c r="I12" s="25">
        <f t="shared" si="1"/>
        <v>0</v>
      </c>
      <c r="J12" s="5"/>
      <c r="K12" s="5"/>
      <c r="L12" s="5"/>
      <c r="M12" s="29">
        <f t="shared" si="5"/>
        <v>0</v>
      </c>
      <c r="N12" s="30">
        <f t="shared" si="6"/>
        <v>0</v>
      </c>
      <c r="O12" s="6"/>
      <c r="P12" s="41" t="s">
        <v>177</v>
      </c>
      <c r="Q12" s="70" t="s">
        <v>170</v>
      </c>
      <c r="R12" s="69">
        <v>5</v>
      </c>
      <c r="S12">
        <f t="shared" si="7"/>
        <v>0</v>
      </c>
      <c r="T12">
        <f t="shared" si="2"/>
        <v>0</v>
      </c>
      <c r="U12">
        <f t="shared" si="8"/>
        <v>0</v>
      </c>
      <c r="V12">
        <f t="shared" si="9"/>
        <v>0</v>
      </c>
      <c r="W12">
        <f t="shared" si="10"/>
        <v>0</v>
      </c>
      <c r="X12">
        <f t="shared" si="11"/>
        <v>0</v>
      </c>
      <c r="Y12">
        <f t="shared" si="12"/>
        <v>0</v>
      </c>
      <c r="Z12">
        <f t="shared" si="13"/>
        <v>0</v>
      </c>
      <c r="AA12">
        <f t="shared" si="14"/>
        <v>0</v>
      </c>
      <c r="AB12">
        <f t="shared" si="15"/>
        <v>0</v>
      </c>
      <c r="AC12">
        <f t="shared" si="3"/>
        <v>0</v>
      </c>
      <c r="AD12" s="134" t="s">
        <v>199</v>
      </c>
      <c r="AE12" s="134" t="s">
        <v>199</v>
      </c>
      <c r="AF12" s="133">
        <v>2</v>
      </c>
      <c r="AG12">
        <f t="shared" si="0"/>
        <v>3800</v>
      </c>
      <c r="AH12" s="133" t="s">
        <v>171</v>
      </c>
      <c r="AI12" s="161">
        <v>1</v>
      </c>
    </row>
    <row r="13" spans="1:36" x14ac:dyDescent="0.25">
      <c r="A13" s="7">
        <v>5</v>
      </c>
      <c r="B13" s="4"/>
      <c r="C13" s="4"/>
      <c r="D13" s="4"/>
      <c r="E13" s="5"/>
      <c r="F13" s="5"/>
      <c r="G13" s="12"/>
      <c r="H13" s="24">
        <f t="shared" si="4"/>
        <v>0</v>
      </c>
      <c r="I13" s="25">
        <f t="shared" si="1"/>
        <v>0</v>
      </c>
      <c r="J13" s="5"/>
      <c r="K13" s="5"/>
      <c r="L13" s="5"/>
      <c r="M13" s="29">
        <f t="shared" si="5"/>
        <v>0</v>
      </c>
      <c r="N13" s="30">
        <f t="shared" si="6"/>
        <v>0</v>
      </c>
      <c r="O13" s="6"/>
      <c r="P13" t="s">
        <v>67</v>
      </c>
      <c r="S13">
        <f t="shared" si="7"/>
        <v>0</v>
      </c>
      <c r="T13">
        <f t="shared" si="2"/>
        <v>0</v>
      </c>
      <c r="U13">
        <f t="shared" si="8"/>
        <v>0</v>
      </c>
      <c r="V13">
        <f t="shared" si="9"/>
        <v>0</v>
      </c>
      <c r="W13">
        <f t="shared" si="10"/>
        <v>0</v>
      </c>
      <c r="X13">
        <f t="shared" si="11"/>
        <v>0</v>
      </c>
      <c r="Y13">
        <f t="shared" si="12"/>
        <v>0</v>
      </c>
      <c r="Z13">
        <f t="shared" si="13"/>
        <v>0</v>
      </c>
      <c r="AA13">
        <f t="shared" si="14"/>
        <v>0</v>
      </c>
      <c r="AB13">
        <f t="shared" si="15"/>
        <v>0</v>
      </c>
      <c r="AC13">
        <f t="shared" si="3"/>
        <v>0</v>
      </c>
      <c r="AD13" s="132" t="s">
        <v>200</v>
      </c>
      <c r="AE13" s="132" t="s">
        <v>200</v>
      </c>
      <c r="AF13" s="133">
        <v>2</v>
      </c>
      <c r="AG13">
        <f t="shared" si="0"/>
        <v>3800</v>
      </c>
      <c r="AH13" s="133" t="s">
        <v>171</v>
      </c>
      <c r="AI13" s="161">
        <v>1</v>
      </c>
    </row>
    <row r="14" spans="1:36" x14ac:dyDescent="0.25">
      <c r="A14" s="7">
        <v>6</v>
      </c>
      <c r="B14" s="4"/>
      <c r="C14" s="4"/>
      <c r="D14" s="4"/>
      <c r="E14" s="5"/>
      <c r="F14" s="5"/>
      <c r="G14" s="12"/>
      <c r="H14" s="24">
        <f t="shared" si="4"/>
        <v>0</v>
      </c>
      <c r="I14" s="25">
        <f t="shared" si="1"/>
        <v>0</v>
      </c>
      <c r="J14" s="5"/>
      <c r="K14" s="5"/>
      <c r="L14" s="5"/>
      <c r="M14" s="29">
        <f t="shared" si="5"/>
        <v>0</v>
      </c>
      <c r="N14" s="30">
        <f t="shared" si="6"/>
        <v>0</v>
      </c>
      <c r="O14" s="6"/>
      <c r="P14" t="s">
        <v>68</v>
      </c>
      <c r="Q14" s="173"/>
      <c r="R14" t="s">
        <v>344</v>
      </c>
      <c r="S14">
        <f t="shared" si="7"/>
        <v>0</v>
      </c>
      <c r="T14">
        <f t="shared" si="2"/>
        <v>0</v>
      </c>
      <c r="U14">
        <f t="shared" si="8"/>
        <v>0</v>
      </c>
      <c r="V14">
        <f t="shared" si="9"/>
        <v>0</v>
      </c>
      <c r="W14">
        <f t="shared" si="10"/>
        <v>0</v>
      </c>
      <c r="X14">
        <f t="shared" si="11"/>
        <v>0</v>
      </c>
      <c r="Y14">
        <f t="shared" si="12"/>
        <v>0</v>
      </c>
      <c r="Z14">
        <f t="shared" si="13"/>
        <v>0</v>
      </c>
      <c r="AA14">
        <f t="shared" si="14"/>
        <v>0</v>
      </c>
      <c r="AB14">
        <f t="shared" si="15"/>
        <v>0</v>
      </c>
      <c r="AC14">
        <f t="shared" si="3"/>
        <v>0</v>
      </c>
      <c r="AD14" s="134" t="s">
        <v>201</v>
      </c>
      <c r="AE14" s="134" t="s">
        <v>201</v>
      </c>
      <c r="AF14" s="133">
        <v>2</v>
      </c>
      <c r="AG14">
        <f t="shared" si="0"/>
        <v>3800</v>
      </c>
      <c r="AH14" s="133" t="s">
        <v>171</v>
      </c>
      <c r="AI14" s="161">
        <v>1</v>
      </c>
    </row>
    <row r="15" spans="1:36" x14ac:dyDescent="0.25">
      <c r="A15" s="7">
        <v>7</v>
      </c>
      <c r="B15" s="4"/>
      <c r="C15" s="4"/>
      <c r="D15" s="4"/>
      <c r="E15" s="5"/>
      <c r="F15" s="5"/>
      <c r="G15" s="12"/>
      <c r="H15" s="24">
        <f t="shared" si="4"/>
        <v>0</v>
      </c>
      <c r="I15" s="25">
        <f t="shared" si="1"/>
        <v>0</v>
      </c>
      <c r="J15" s="5"/>
      <c r="K15" s="5"/>
      <c r="L15" s="5"/>
      <c r="M15" s="29">
        <f t="shared" si="5"/>
        <v>0</v>
      </c>
      <c r="N15" s="30">
        <f t="shared" si="6"/>
        <v>0</v>
      </c>
      <c r="O15" s="6"/>
      <c r="P15" t="s">
        <v>103</v>
      </c>
      <c r="Q15" s="173" t="s">
        <v>794</v>
      </c>
      <c r="R15" t="s">
        <v>345</v>
      </c>
      <c r="S15">
        <f t="shared" si="7"/>
        <v>0</v>
      </c>
      <c r="T15">
        <f t="shared" si="2"/>
        <v>0</v>
      </c>
      <c r="U15">
        <f t="shared" si="8"/>
        <v>0</v>
      </c>
      <c r="V15">
        <f t="shared" si="9"/>
        <v>0</v>
      </c>
      <c r="W15">
        <f t="shared" si="10"/>
        <v>0</v>
      </c>
      <c r="X15">
        <f t="shared" si="11"/>
        <v>0</v>
      </c>
      <c r="Y15">
        <f t="shared" si="12"/>
        <v>0</v>
      </c>
      <c r="Z15">
        <f t="shared" si="13"/>
        <v>0</v>
      </c>
      <c r="AA15">
        <f t="shared" si="14"/>
        <v>0</v>
      </c>
      <c r="AB15">
        <f t="shared" si="15"/>
        <v>0</v>
      </c>
      <c r="AC15">
        <f t="shared" si="3"/>
        <v>0</v>
      </c>
      <c r="AD15" s="137" t="s">
        <v>202</v>
      </c>
      <c r="AE15" s="137" t="s">
        <v>202</v>
      </c>
      <c r="AF15" s="133">
        <v>2</v>
      </c>
      <c r="AG15">
        <f t="shared" si="0"/>
        <v>3800</v>
      </c>
      <c r="AH15" s="133" t="s">
        <v>171</v>
      </c>
      <c r="AI15" s="161">
        <v>1</v>
      </c>
    </row>
    <row r="16" spans="1:36" x14ac:dyDescent="0.25">
      <c r="A16" s="7">
        <v>8</v>
      </c>
      <c r="B16" s="4"/>
      <c r="C16" s="4"/>
      <c r="D16" s="4"/>
      <c r="E16" s="5"/>
      <c r="F16" s="5"/>
      <c r="G16" s="12"/>
      <c r="H16" s="24">
        <f t="shared" si="4"/>
        <v>0</v>
      </c>
      <c r="I16" s="25">
        <f t="shared" si="1"/>
        <v>0</v>
      </c>
      <c r="J16" s="5"/>
      <c r="K16" s="5"/>
      <c r="L16" s="5"/>
      <c r="M16" s="29">
        <f t="shared" si="5"/>
        <v>0</v>
      </c>
      <c r="N16" s="30">
        <f t="shared" si="6"/>
        <v>0</v>
      </c>
      <c r="O16" s="6"/>
      <c r="P16" t="s">
        <v>468</v>
      </c>
      <c r="Q16" s="173" t="s">
        <v>795</v>
      </c>
      <c r="R16" t="s">
        <v>346</v>
      </c>
      <c r="S16">
        <f t="shared" si="7"/>
        <v>0</v>
      </c>
      <c r="T16">
        <f t="shared" si="2"/>
        <v>0</v>
      </c>
      <c r="U16">
        <f t="shared" si="8"/>
        <v>0</v>
      </c>
      <c r="V16">
        <f t="shared" si="9"/>
        <v>0</v>
      </c>
      <c r="W16">
        <f t="shared" si="10"/>
        <v>0</v>
      </c>
      <c r="X16">
        <f t="shared" si="11"/>
        <v>0</v>
      </c>
      <c r="Y16">
        <f t="shared" si="12"/>
        <v>0</v>
      </c>
      <c r="Z16">
        <f t="shared" si="13"/>
        <v>0</v>
      </c>
      <c r="AA16">
        <f t="shared" si="14"/>
        <v>0</v>
      </c>
      <c r="AB16">
        <f t="shared" si="15"/>
        <v>0</v>
      </c>
      <c r="AC16">
        <f t="shared" si="3"/>
        <v>0</v>
      </c>
      <c r="AD16" s="134" t="s">
        <v>203</v>
      </c>
      <c r="AE16" s="134" t="s">
        <v>203</v>
      </c>
      <c r="AF16" s="135">
        <v>3</v>
      </c>
      <c r="AG16">
        <f t="shared" si="0"/>
        <v>4000</v>
      </c>
      <c r="AH16" s="135"/>
      <c r="AI16" s="161">
        <v>1</v>
      </c>
    </row>
    <row r="17" spans="1:35" x14ac:dyDescent="0.25">
      <c r="A17" s="7">
        <v>9</v>
      </c>
      <c r="B17" s="4"/>
      <c r="C17" s="4"/>
      <c r="D17" s="4"/>
      <c r="E17" s="5"/>
      <c r="F17" s="5"/>
      <c r="G17" s="12"/>
      <c r="H17" s="24">
        <f t="shared" si="4"/>
        <v>0</v>
      </c>
      <c r="I17" s="25">
        <f t="shared" si="1"/>
        <v>0</v>
      </c>
      <c r="J17" s="5"/>
      <c r="K17" s="5"/>
      <c r="L17" s="5"/>
      <c r="M17" s="29">
        <f t="shared" si="5"/>
        <v>0</v>
      </c>
      <c r="N17" s="30">
        <f t="shared" si="6"/>
        <v>0</v>
      </c>
      <c r="O17" s="6"/>
      <c r="Q17" s="173"/>
      <c r="R17" t="s">
        <v>348</v>
      </c>
      <c r="S17">
        <f t="shared" si="7"/>
        <v>0</v>
      </c>
      <c r="T17">
        <f t="shared" si="2"/>
        <v>0</v>
      </c>
      <c r="U17">
        <f t="shared" si="8"/>
        <v>0</v>
      </c>
      <c r="V17">
        <f t="shared" si="9"/>
        <v>0</v>
      </c>
      <c r="W17">
        <f t="shared" si="10"/>
        <v>0</v>
      </c>
      <c r="X17">
        <f t="shared" si="11"/>
        <v>0</v>
      </c>
      <c r="Y17">
        <f t="shared" si="12"/>
        <v>0</v>
      </c>
      <c r="Z17">
        <f t="shared" si="13"/>
        <v>0</v>
      </c>
      <c r="AA17">
        <f t="shared" si="14"/>
        <v>0</v>
      </c>
      <c r="AB17">
        <f t="shared" si="15"/>
        <v>0</v>
      </c>
      <c r="AC17">
        <f t="shared" si="3"/>
        <v>0</v>
      </c>
      <c r="AD17" s="132" t="s">
        <v>130</v>
      </c>
      <c r="AE17" s="132" t="s">
        <v>130</v>
      </c>
      <c r="AF17" s="133">
        <v>4</v>
      </c>
      <c r="AG17">
        <f t="shared" si="0"/>
        <v>4400</v>
      </c>
      <c r="AH17" s="133" t="s">
        <v>171</v>
      </c>
      <c r="AI17" s="161">
        <v>1</v>
      </c>
    </row>
    <row r="18" spans="1:35" x14ac:dyDescent="0.25">
      <c r="A18" s="7">
        <v>10</v>
      </c>
      <c r="B18" s="4"/>
      <c r="C18" s="4"/>
      <c r="D18" s="4"/>
      <c r="E18" s="5"/>
      <c r="F18" s="5"/>
      <c r="G18" s="12"/>
      <c r="H18" s="24">
        <f t="shared" si="4"/>
        <v>0</v>
      </c>
      <c r="I18" s="25">
        <f t="shared" si="1"/>
        <v>0</v>
      </c>
      <c r="J18" s="5"/>
      <c r="K18" s="5"/>
      <c r="L18" s="5"/>
      <c r="M18" s="29">
        <f t="shared" si="5"/>
        <v>0</v>
      </c>
      <c r="N18" s="30">
        <f t="shared" si="6"/>
        <v>0</v>
      </c>
      <c r="O18" s="6"/>
      <c r="R18" t="s">
        <v>347</v>
      </c>
      <c r="S18">
        <f t="shared" si="7"/>
        <v>0</v>
      </c>
      <c r="T18">
        <f t="shared" si="2"/>
        <v>0</v>
      </c>
      <c r="U18">
        <f t="shared" si="8"/>
        <v>0</v>
      </c>
      <c r="V18">
        <f t="shared" si="9"/>
        <v>0</v>
      </c>
      <c r="W18">
        <f t="shared" si="10"/>
        <v>0</v>
      </c>
      <c r="X18">
        <f t="shared" si="11"/>
        <v>0</v>
      </c>
      <c r="Y18">
        <f t="shared" si="12"/>
        <v>0</v>
      </c>
      <c r="Z18">
        <f t="shared" si="13"/>
        <v>0</v>
      </c>
      <c r="AA18">
        <f t="shared" si="14"/>
        <v>0</v>
      </c>
      <c r="AB18">
        <f t="shared" si="15"/>
        <v>0</v>
      </c>
      <c r="AC18">
        <f t="shared" si="3"/>
        <v>0</v>
      </c>
      <c r="AD18" s="132" t="s">
        <v>131</v>
      </c>
      <c r="AE18" s="132" t="s">
        <v>131</v>
      </c>
      <c r="AF18" s="133">
        <v>4</v>
      </c>
      <c r="AG18">
        <f t="shared" si="0"/>
        <v>4400</v>
      </c>
      <c r="AI18" s="161">
        <v>1</v>
      </c>
    </row>
    <row r="19" spans="1:35" x14ac:dyDescent="0.25">
      <c r="A19" s="7">
        <v>11</v>
      </c>
      <c r="B19" s="4"/>
      <c r="C19" s="4"/>
      <c r="D19" s="4"/>
      <c r="E19" s="5"/>
      <c r="F19" s="5"/>
      <c r="G19" s="12"/>
      <c r="H19" s="24">
        <f t="shared" si="4"/>
        <v>0</v>
      </c>
      <c r="I19" s="25">
        <f t="shared" si="1"/>
        <v>0</v>
      </c>
      <c r="J19" s="5"/>
      <c r="K19" s="5"/>
      <c r="L19" s="5"/>
      <c r="M19" s="29">
        <f t="shared" si="5"/>
        <v>0</v>
      </c>
      <c r="N19" s="30">
        <f t="shared" si="6"/>
        <v>0</v>
      </c>
      <c r="O19" s="6"/>
      <c r="P19" t="s">
        <v>69</v>
      </c>
      <c r="R19" t="s">
        <v>349</v>
      </c>
      <c r="S19">
        <f t="shared" si="7"/>
        <v>0</v>
      </c>
      <c r="T19">
        <f t="shared" si="2"/>
        <v>0</v>
      </c>
      <c r="U19">
        <f t="shared" si="8"/>
        <v>0</v>
      </c>
      <c r="V19">
        <f t="shared" si="9"/>
        <v>0</v>
      </c>
      <c r="W19">
        <f t="shared" si="10"/>
        <v>0</v>
      </c>
      <c r="X19">
        <f t="shared" si="11"/>
        <v>0</v>
      </c>
      <c r="Y19">
        <f t="shared" si="12"/>
        <v>0</v>
      </c>
      <c r="Z19">
        <f t="shared" si="13"/>
        <v>0</v>
      </c>
      <c r="AA19">
        <f t="shared" si="14"/>
        <v>0</v>
      </c>
      <c r="AB19">
        <f t="shared" si="15"/>
        <v>0</v>
      </c>
      <c r="AC19">
        <f t="shared" si="3"/>
        <v>0</v>
      </c>
      <c r="AD19" s="137" t="s">
        <v>49</v>
      </c>
      <c r="AE19" s="137" t="s">
        <v>49</v>
      </c>
      <c r="AF19" s="133">
        <v>2</v>
      </c>
      <c r="AG19">
        <f t="shared" si="0"/>
        <v>3800</v>
      </c>
      <c r="AH19" s="133" t="s">
        <v>171</v>
      </c>
      <c r="AI19" s="161">
        <v>1</v>
      </c>
    </row>
    <row r="20" spans="1:35" x14ac:dyDescent="0.25">
      <c r="A20" s="7">
        <v>12</v>
      </c>
      <c r="B20" s="4"/>
      <c r="C20" s="4"/>
      <c r="D20" s="4"/>
      <c r="E20" s="5"/>
      <c r="F20" s="5"/>
      <c r="G20" s="12"/>
      <c r="H20" s="24">
        <f t="shared" si="4"/>
        <v>0</v>
      </c>
      <c r="I20" s="25">
        <f t="shared" si="1"/>
        <v>0</v>
      </c>
      <c r="J20" s="5"/>
      <c r="K20" s="5"/>
      <c r="L20" s="5"/>
      <c r="M20" s="29">
        <f t="shared" si="5"/>
        <v>0</v>
      </c>
      <c r="N20" s="30">
        <f t="shared" si="6"/>
        <v>0</v>
      </c>
      <c r="O20" s="6"/>
      <c r="P20" t="s">
        <v>70</v>
      </c>
      <c r="R20" t="s">
        <v>102</v>
      </c>
      <c r="S20">
        <f t="shared" si="7"/>
        <v>0</v>
      </c>
      <c r="T20">
        <f t="shared" si="2"/>
        <v>0</v>
      </c>
      <c r="U20">
        <f t="shared" si="8"/>
        <v>0</v>
      </c>
      <c r="V20">
        <f t="shared" si="9"/>
        <v>0</v>
      </c>
      <c r="W20">
        <f t="shared" si="10"/>
        <v>0</v>
      </c>
      <c r="X20">
        <f t="shared" si="11"/>
        <v>0</v>
      </c>
      <c r="Y20">
        <f t="shared" si="12"/>
        <v>0</v>
      </c>
      <c r="Z20">
        <f t="shared" si="13"/>
        <v>0</v>
      </c>
      <c r="AA20">
        <f t="shared" si="14"/>
        <v>0</v>
      </c>
      <c r="AB20">
        <f t="shared" si="15"/>
        <v>0</v>
      </c>
      <c r="AC20">
        <f t="shared" si="3"/>
        <v>0</v>
      </c>
      <c r="AD20" s="132" t="s">
        <v>43</v>
      </c>
      <c r="AE20" s="132" t="s">
        <v>43</v>
      </c>
      <c r="AF20" s="133">
        <v>2</v>
      </c>
      <c r="AG20">
        <f t="shared" si="0"/>
        <v>3800</v>
      </c>
      <c r="AI20" s="161">
        <v>1</v>
      </c>
    </row>
    <row r="21" spans="1:35" x14ac:dyDescent="0.25">
      <c r="A21" s="7">
        <v>13</v>
      </c>
      <c r="B21" s="4"/>
      <c r="C21" s="4"/>
      <c r="D21" s="4"/>
      <c r="E21" s="5"/>
      <c r="F21" s="5"/>
      <c r="G21" s="12"/>
      <c r="H21" s="24">
        <f t="shared" si="4"/>
        <v>0</v>
      </c>
      <c r="I21" s="25">
        <f t="shared" si="1"/>
        <v>0</v>
      </c>
      <c r="J21" s="5"/>
      <c r="K21" s="5"/>
      <c r="L21" s="5"/>
      <c r="M21" s="29">
        <f t="shared" si="5"/>
        <v>0</v>
      </c>
      <c r="N21" s="30">
        <f t="shared" si="6"/>
        <v>0</v>
      </c>
      <c r="O21" s="6"/>
      <c r="R21" t="s">
        <v>105</v>
      </c>
      <c r="S21">
        <f t="shared" si="7"/>
        <v>0</v>
      </c>
      <c r="T21">
        <f t="shared" si="2"/>
        <v>0</v>
      </c>
      <c r="U21">
        <f t="shared" si="8"/>
        <v>0</v>
      </c>
      <c r="V21">
        <f t="shared" si="9"/>
        <v>0</v>
      </c>
      <c r="W21">
        <f t="shared" si="10"/>
        <v>0</v>
      </c>
      <c r="X21">
        <f t="shared" si="11"/>
        <v>0</v>
      </c>
      <c r="Y21">
        <f t="shared" si="12"/>
        <v>0</v>
      </c>
      <c r="Z21">
        <f t="shared" si="13"/>
        <v>0</v>
      </c>
      <c r="AA21">
        <f t="shared" si="14"/>
        <v>0</v>
      </c>
      <c r="AB21">
        <f t="shared" si="15"/>
        <v>0</v>
      </c>
      <c r="AC21">
        <f t="shared" si="3"/>
        <v>0</v>
      </c>
      <c r="AD21" s="132" t="s">
        <v>42</v>
      </c>
      <c r="AE21" s="132" t="s">
        <v>42</v>
      </c>
      <c r="AF21" s="133">
        <v>2</v>
      </c>
      <c r="AG21">
        <f t="shared" si="0"/>
        <v>3800</v>
      </c>
      <c r="AI21" s="161">
        <v>1</v>
      </c>
    </row>
    <row r="22" spans="1:35" x14ac:dyDescent="0.25">
      <c r="A22" s="7">
        <v>14</v>
      </c>
      <c r="B22" s="4"/>
      <c r="C22" s="4"/>
      <c r="D22" s="4"/>
      <c r="E22" s="5"/>
      <c r="F22" s="5"/>
      <c r="G22" s="12"/>
      <c r="H22" s="24">
        <f t="shared" si="4"/>
        <v>0</v>
      </c>
      <c r="I22" s="25">
        <f t="shared" si="1"/>
        <v>0</v>
      </c>
      <c r="J22" s="5"/>
      <c r="K22" s="5"/>
      <c r="L22" s="5"/>
      <c r="M22" s="29">
        <f t="shared" si="5"/>
        <v>0</v>
      </c>
      <c r="N22" s="30">
        <f t="shared" si="6"/>
        <v>0</v>
      </c>
      <c r="O22" s="6"/>
      <c r="S22">
        <f t="shared" si="7"/>
        <v>0</v>
      </c>
      <c r="T22">
        <f t="shared" si="2"/>
        <v>0</v>
      </c>
      <c r="U22">
        <f t="shared" si="8"/>
        <v>0</v>
      </c>
      <c r="V22">
        <f t="shared" si="9"/>
        <v>0</v>
      </c>
      <c r="W22">
        <f t="shared" si="10"/>
        <v>0</v>
      </c>
      <c r="X22">
        <f t="shared" si="11"/>
        <v>0</v>
      </c>
      <c r="Y22">
        <f t="shared" si="12"/>
        <v>0</v>
      </c>
      <c r="Z22">
        <f t="shared" si="13"/>
        <v>0</v>
      </c>
      <c r="AA22">
        <f t="shared" si="14"/>
        <v>0</v>
      </c>
      <c r="AB22">
        <f t="shared" si="15"/>
        <v>0</v>
      </c>
      <c r="AC22">
        <f t="shared" si="3"/>
        <v>0</v>
      </c>
      <c r="AD22" s="132" t="s">
        <v>204</v>
      </c>
      <c r="AE22" s="132" t="s">
        <v>204</v>
      </c>
      <c r="AF22" s="135">
        <v>3</v>
      </c>
      <c r="AG22">
        <f t="shared" si="0"/>
        <v>4000</v>
      </c>
      <c r="AH22" s="135"/>
      <c r="AI22" s="161">
        <v>1</v>
      </c>
    </row>
    <row r="23" spans="1:35" x14ac:dyDescent="0.25">
      <c r="A23" s="7">
        <v>15</v>
      </c>
      <c r="B23" s="4"/>
      <c r="C23" s="4"/>
      <c r="D23" s="4"/>
      <c r="E23" s="5"/>
      <c r="F23" s="5"/>
      <c r="G23" s="12"/>
      <c r="H23" s="24">
        <f t="shared" si="4"/>
        <v>0</v>
      </c>
      <c r="I23" s="25">
        <f t="shared" si="1"/>
        <v>0</v>
      </c>
      <c r="J23" s="5"/>
      <c r="K23" s="5"/>
      <c r="L23" s="5"/>
      <c r="M23" s="29">
        <f t="shared" si="5"/>
        <v>0</v>
      </c>
      <c r="N23" s="30">
        <f t="shared" si="6"/>
        <v>0</v>
      </c>
      <c r="O23" s="6"/>
      <c r="R23" s="42" t="s">
        <v>65</v>
      </c>
      <c r="S23">
        <f t="shared" si="7"/>
        <v>0</v>
      </c>
      <c r="T23">
        <f t="shared" si="2"/>
        <v>0</v>
      </c>
      <c r="U23">
        <f t="shared" si="8"/>
        <v>0</v>
      </c>
      <c r="V23">
        <f t="shared" si="9"/>
        <v>0</v>
      </c>
      <c r="W23">
        <f t="shared" si="10"/>
        <v>0</v>
      </c>
      <c r="X23">
        <f t="shared" si="11"/>
        <v>0</v>
      </c>
      <c r="Y23">
        <f t="shared" si="12"/>
        <v>0</v>
      </c>
      <c r="Z23">
        <f t="shared" si="13"/>
        <v>0</v>
      </c>
      <c r="AA23">
        <f t="shared" si="14"/>
        <v>0</v>
      </c>
      <c r="AB23">
        <f t="shared" si="15"/>
        <v>0</v>
      </c>
      <c r="AC23">
        <f t="shared" si="3"/>
        <v>0</v>
      </c>
      <c r="AD23" s="134" t="s">
        <v>205</v>
      </c>
      <c r="AE23" s="134" t="s">
        <v>205</v>
      </c>
      <c r="AF23" s="133">
        <v>1</v>
      </c>
      <c r="AG23">
        <f t="shared" si="0"/>
        <v>3600</v>
      </c>
      <c r="AI23" s="161">
        <v>1</v>
      </c>
    </row>
    <row r="24" spans="1:35" x14ac:dyDescent="0.25">
      <c r="A24" s="7">
        <v>16</v>
      </c>
      <c r="B24" s="4"/>
      <c r="C24" s="4"/>
      <c r="D24" s="4"/>
      <c r="E24" s="5"/>
      <c r="F24" s="5"/>
      <c r="G24" s="12"/>
      <c r="H24" s="24">
        <f t="shared" si="4"/>
        <v>0</v>
      </c>
      <c r="I24" s="25">
        <f t="shared" si="1"/>
        <v>0</v>
      </c>
      <c r="J24" s="5"/>
      <c r="K24" s="5"/>
      <c r="L24" s="5"/>
      <c r="M24" s="29">
        <f t="shared" si="5"/>
        <v>0</v>
      </c>
      <c r="N24" s="30">
        <f t="shared" si="6"/>
        <v>0</v>
      </c>
      <c r="O24" s="6"/>
      <c r="P24" t="s">
        <v>444</v>
      </c>
      <c r="Q24" t="s">
        <v>81</v>
      </c>
      <c r="R24" t="s">
        <v>801</v>
      </c>
      <c r="S24">
        <f t="shared" si="7"/>
        <v>0</v>
      </c>
      <c r="T24">
        <f t="shared" si="2"/>
        <v>0</v>
      </c>
      <c r="U24">
        <f t="shared" si="8"/>
        <v>0</v>
      </c>
      <c r="V24">
        <f t="shared" si="9"/>
        <v>0</v>
      </c>
      <c r="W24">
        <f t="shared" si="10"/>
        <v>0</v>
      </c>
      <c r="X24">
        <f t="shared" si="11"/>
        <v>0</v>
      </c>
      <c r="Y24">
        <f t="shared" si="12"/>
        <v>0</v>
      </c>
      <c r="Z24">
        <f t="shared" si="13"/>
        <v>0</v>
      </c>
      <c r="AA24">
        <f t="shared" si="14"/>
        <v>0</v>
      </c>
      <c r="AB24">
        <f t="shared" si="15"/>
        <v>0</v>
      </c>
      <c r="AC24">
        <f t="shared" si="3"/>
        <v>0</v>
      </c>
      <c r="AD24" s="134" t="s">
        <v>206</v>
      </c>
      <c r="AE24" s="134" t="s">
        <v>206</v>
      </c>
      <c r="AF24" s="135">
        <v>1</v>
      </c>
      <c r="AG24">
        <f t="shared" si="0"/>
        <v>3600</v>
      </c>
      <c r="AH24" s="135"/>
      <c r="AI24" s="161">
        <v>1</v>
      </c>
    </row>
    <row r="25" spans="1:35" x14ac:dyDescent="0.25">
      <c r="A25" s="7">
        <v>17</v>
      </c>
      <c r="B25" s="4"/>
      <c r="C25" s="4"/>
      <c r="D25" s="4"/>
      <c r="E25" s="5"/>
      <c r="F25" s="5"/>
      <c r="G25" s="12"/>
      <c r="H25" s="24">
        <f t="shared" si="4"/>
        <v>0</v>
      </c>
      <c r="I25" s="25">
        <f t="shared" si="1"/>
        <v>0</v>
      </c>
      <c r="J25" s="5"/>
      <c r="K25" s="5"/>
      <c r="L25" s="5"/>
      <c r="M25" s="29">
        <f t="shared" si="5"/>
        <v>0</v>
      </c>
      <c r="N25" s="30">
        <f t="shared" si="6"/>
        <v>0</v>
      </c>
      <c r="O25" s="6"/>
      <c r="P25" t="s">
        <v>445</v>
      </c>
      <c r="Q25" t="s">
        <v>82</v>
      </c>
      <c r="R25" t="s">
        <v>807</v>
      </c>
      <c r="S25">
        <f t="shared" si="7"/>
        <v>0</v>
      </c>
      <c r="T25">
        <f t="shared" si="2"/>
        <v>0</v>
      </c>
      <c r="U25">
        <f t="shared" si="8"/>
        <v>0</v>
      </c>
      <c r="V25">
        <f t="shared" si="9"/>
        <v>0</v>
      </c>
      <c r="W25">
        <f t="shared" si="10"/>
        <v>0</v>
      </c>
      <c r="X25">
        <f t="shared" si="11"/>
        <v>0</v>
      </c>
      <c r="Y25">
        <f t="shared" si="12"/>
        <v>0</v>
      </c>
      <c r="Z25">
        <f t="shared" si="13"/>
        <v>0</v>
      </c>
      <c r="AA25">
        <f t="shared" si="14"/>
        <v>0</v>
      </c>
      <c r="AB25">
        <f t="shared" si="15"/>
        <v>0</v>
      </c>
      <c r="AC25">
        <f t="shared" si="3"/>
        <v>0</v>
      </c>
      <c r="AD25" s="137" t="s">
        <v>207</v>
      </c>
      <c r="AE25" s="137" t="s">
        <v>207</v>
      </c>
      <c r="AF25" s="133">
        <v>1</v>
      </c>
      <c r="AG25">
        <f t="shared" si="0"/>
        <v>3600</v>
      </c>
      <c r="AI25" s="161">
        <v>1</v>
      </c>
    </row>
    <row r="26" spans="1:35" x14ac:dyDescent="0.25">
      <c r="A26" s="7">
        <v>18</v>
      </c>
      <c r="B26" s="4"/>
      <c r="C26" s="4"/>
      <c r="D26" s="4"/>
      <c r="E26" s="5"/>
      <c r="F26" s="5"/>
      <c r="G26" s="12"/>
      <c r="H26" s="24">
        <f t="shared" si="4"/>
        <v>0</v>
      </c>
      <c r="I26" s="25">
        <f t="shared" si="1"/>
        <v>0</v>
      </c>
      <c r="J26" s="5"/>
      <c r="K26" s="5"/>
      <c r="L26" s="5"/>
      <c r="M26" s="29">
        <f t="shared" si="5"/>
        <v>0</v>
      </c>
      <c r="N26" s="30">
        <f t="shared" si="6"/>
        <v>0</v>
      </c>
      <c r="O26" s="6"/>
      <c r="P26" t="s">
        <v>446</v>
      </c>
      <c r="R26" t="s">
        <v>813</v>
      </c>
      <c r="S26">
        <f t="shared" si="7"/>
        <v>0</v>
      </c>
      <c r="T26">
        <f t="shared" si="2"/>
        <v>0</v>
      </c>
      <c r="U26">
        <f t="shared" si="8"/>
        <v>0</v>
      </c>
      <c r="V26">
        <f t="shared" si="9"/>
        <v>0</v>
      </c>
      <c r="W26">
        <f t="shared" si="10"/>
        <v>0</v>
      </c>
      <c r="X26">
        <f t="shared" si="11"/>
        <v>0</v>
      </c>
      <c r="Y26">
        <f t="shared" si="12"/>
        <v>0</v>
      </c>
      <c r="Z26">
        <f t="shared" si="13"/>
        <v>0</v>
      </c>
      <c r="AA26">
        <f t="shared" si="14"/>
        <v>0</v>
      </c>
      <c r="AB26">
        <f t="shared" si="15"/>
        <v>0</v>
      </c>
      <c r="AC26">
        <f t="shared" si="3"/>
        <v>0</v>
      </c>
      <c r="AD26" s="134" t="s">
        <v>208</v>
      </c>
      <c r="AE26" s="134" t="s">
        <v>208</v>
      </c>
      <c r="AF26" s="135">
        <v>1</v>
      </c>
      <c r="AG26">
        <f t="shared" si="0"/>
        <v>3600</v>
      </c>
      <c r="AH26" s="135"/>
      <c r="AI26" s="161">
        <v>1</v>
      </c>
    </row>
    <row r="27" spans="1:35" ht="16.5" customHeight="1" x14ac:dyDescent="0.25">
      <c r="A27" s="7">
        <v>19</v>
      </c>
      <c r="B27" s="4"/>
      <c r="C27" s="4"/>
      <c r="D27" s="4"/>
      <c r="E27" s="5"/>
      <c r="F27" s="5"/>
      <c r="G27" s="12"/>
      <c r="H27" s="24">
        <f t="shared" si="4"/>
        <v>0</v>
      </c>
      <c r="I27" s="25">
        <f t="shared" si="1"/>
        <v>0</v>
      </c>
      <c r="J27" s="5"/>
      <c r="K27" s="5"/>
      <c r="L27" s="5"/>
      <c r="M27" s="29">
        <f t="shared" si="5"/>
        <v>0</v>
      </c>
      <c r="N27" s="30">
        <f t="shared" si="6"/>
        <v>0</v>
      </c>
      <c r="O27" s="6"/>
      <c r="P27" t="s">
        <v>447</v>
      </c>
      <c r="R27" t="s">
        <v>802</v>
      </c>
      <c r="S27">
        <f t="shared" si="7"/>
        <v>0</v>
      </c>
      <c r="T27">
        <f t="shared" si="2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2"/>
        <v>0</v>
      </c>
      <c r="Z27">
        <f t="shared" si="13"/>
        <v>0</v>
      </c>
      <c r="AA27">
        <f t="shared" si="14"/>
        <v>0</v>
      </c>
      <c r="AB27">
        <f t="shared" si="15"/>
        <v>0</v>
      </c>
      <c r="AC27">
        <f t="shared" si="3"/>
        <v>0</v>
      </c>
      <c r="AD27" s="137" t="s">
        <v>209</v>
      </c>
      <c r="AE27" s="137" t="s">
        <v>209</v>
      </c>
      <c r="AF27" s="133">
        <v>1</v>
      </c>
      <c r="AG27">
        <f t="shared" si="0"/>
        <v>3600</v>
      </c>
      <c r="AI27" s="161">
        <v>1</v>
      </c>
    </row>
    <row r="28" spans="1:35" x14ac:dyDescent="0.25">
      <c r="A28" s="7">
        <v>20</v>
      </c>
      <c r="B28" s="4"/>
      <c r="C28" s="4"/>
      <c r="D28" s="4"/>
      <c r="E28" s="5"/>
      <c r="F28" s="5"/>
      <c r="G28" s="12"/>
      <c r="H28" s="24">
        <f t="shared" si="4"/>
        <v>0</v>
      </c>
      <c r="I28" s="25">
        <f t="shared" si="1"/>
        <v>0</v>
      </c>
      <c r="J28" s="5"/>
      <c r="K28" s="5"/>
      <c r="L28" s="5"/>
      <c r="M28" s="29">
        <f t="shared" si="5"/>
        <v>0</v>
      </c>
      <c r="N28" s="30">
        <f t="shared" si="6"/>
        <v>0</v>
      </c>
      <c r="O28" s="6"/>
      <c r="R28" t="s">
        <v>808</v>
      </c>
      <c r="S28">
        <f t="shared" si="7"/>
        <v>0</v>
      </c>
      <c r="T28">
        <f t="shared" si="2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2"/>
        <v>0</v>
      </c>
      <c r="Z28">
        <f t="shared" si="13"/>
        <v>0</v>
      </c>
      <c r="AA28">
        <f t="shared" si="14"/>
        <v>0</v>
      </c>
      <c r="AB28">
        <f t="shared" si="15"/>
        <v>0</v>
      </c>
      <c r="AC28">
        <f t="shared" si="3"/>
        <v>0</v>
      </c>
      <c r="AD28" s="132" t="s">
        <v>132</v>
      </c>
      <c r="AE28" s="132" t="s">
        <v>132</v>
      </c>
      <c r="AF28" s="133">
        <v>4</v>
      </c>
      <c r="AG28">
        <f t="shared" si="0"/>
        <v>4400</v>
      </c>
      <c r="AI28" s="161">
        <v>1</v>
      </c>
    </row>
    <row r="29" spans="1:35" x14ac:dyDescent="0.25">
      <c r="A29" s="8" t="s">
        <v>19</v>
      </c>
      <c r="B29" s="8"/>
      <c r="C29" s="8"/>
      <c r="D29" s="8"/>
      <c r="E29" s="8"/>
      <c r="F29" s="8"/>
      <c r="G29" s="28">
        <f>SUM(G9:G28)</f>
        <v>0</v>
      </c>
      <c r="H29" s="26"/>
      <c r="I29" s="27">
        <f>SUM(I9:I28)</f>
        <v>0</v>
      </c>
      <c r="J29" s="9"/>
      <c r="K29" s="9"/>
      <c r="L29" s="9"/>
      <c r="M29" s="31"/>
      <c r="N29" s="32">
        <f>SUM(N9:N28)</f>
        <v>0</v>
      </c>
      <c r="O29" s="9"/>
      <c r="R29" t="s">
        <v>814</v>
      </c>
      <c r="Z29" s="177">
        <f>SUM(Z9:Z28)</f>
        <v>0</v>
      </c>
      <c r="AA29">
        <f t="shared" si="14"/>
        <v>0</v>
      </c>
      <c r="AB29">
        <f t="shared" si="15"/>
        <v>0</v>
      </c>
      <c r="AD29" s="132" t="s">
        <v>471</v>
      </c>
      <c r="AE29" s="132" t="s">
        <v>133</v>
      </c>
      <c r="AF29" s="133">
        <v>4</v>
      </c>
      <c r="AG29">
        <f t="shared" si="0"/>
        <v>4400</v>
      </c>
    </row>
    <row r="30" spans="1:35" x14ac:dyDescent="0.25">
      <c r="A30" s="225" t="s">
        <v>20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R30" t="s">
        <v>797</v>
      </c>
      <c r="AA30">
        <f t="shared" si="14"/>
        <v>0</v>
      </c>
      <c r="AB30">
        <f t="shared" si="15"/>
        <v>0</v>
      </c>
      <c r="AD30" s="134" t="s">
        <v>210</v>
      </c>
      <c r="AE30" s="132" t="s">
        <v>471</v>
      </c>
      <c r="AF30" s="135">
        <v>3</v>
      </c>
      <c r="AG30">
        <f t="shared" si="0"/>
        <v>4000</v>
      </c>
      <c r="AH30" s="135"/>
    </row>
    <row r="31" spans="1:35" x14ac:dyDescent="0.25">
      <c r="A31" s="3">
        <v>1</v>
      </c>
      <c r="B31" s="4"/>
      <c r="C31" s="193"/>
      <c r="D31" s="4"/>
      <c r="E31" s="5"/>
      <c r="F31" s="5"/>
      <c r="G31" s="14"/>
      <c r="H31" s="24">
        <f t="shared" ref="H31:H37" si="16">E31*F31/1000000</f>
        <v>0</v>
      </c>
      <c r="I31" s="24">
        <f t="shared" ref="I31:I37" si="17">H31*G31</f>
        <v>0</v>
      </c>
      <c r="J31" s="5"/>
      <c r="K31" s="5"/>
      <c r="L31" s="5"/>
      <c r="M31" s="29">
        <f>(IFERROR(VLOOKUP(J31,AE:AG,3,0),0)+S31+T31+U31)*$U$1</f>
        <v>0</v>
      </c>
      <c r="N31" s="30">
        <f t="shared" ref="N31:N37" si="18">(M31*I31)+(W31*$U$1)</f>
        <v>0</v>
      </c>
      <c r="O31" s="6"/>
      <c r="R31" t="s">
        <v>803</v>
      </c>
      <c r="S31">
        <f t="shared" si="7"/>
        <v>0</v>
      </c>
      <c r="T31">
        <f t="shared" ref="T31:T37" si="19">IF(COUNTIF(D31,"*19мм"),400,0)</f>
        <v>0</v>
      </c>
      <c r="U31">
        <f t="shared" si="8"/>
        <v>0</v>
      </c>
      <c r="V31">
        <f t="shared" si="9"/>
        <v>0</v>
      </c>
      <c r="W31">
        <f t="shared" si="10"/>
        <v>0</v>
      </c>
      <c r="AA31">
        <f t="shared" si="14"/>
        <v>0</v>
      </c>
      <c r="AB31">
        <f t="shared" si="15"/>
        <v>0</v>
      </c>
      <c r="AC31">
        <f t="shared" ref="AC31:AC44" si="20">IFERROR(VLOOKUP(J31,AE:AH,4,0),0)</f>
        <v>0</v>
      </c>
      <c r="AD31" s="132" t="s">
        <v>114</v>
      </c>
      <c r="AE31" s="134" t="s">
        <v>210</v>
      </c>
      <c r="AF31" s="133">
        <v>1</v>
      </c>
      <c r="AG31">
        <f t="shared" si="0"/>
        <v>3600</v>
      </c>
    </row>
    <row r="32" spans="1:35" x14ac:dyDescent="0.25">
      <c r="A32" s="3">
        <v>2</v>
      </c>
      <c r="B32" s="4"/>
      <c r="C32" s="194"/>
      <c r="D32" s="4"/>
      <c r="E32" s="5"/>
      <c r="F32" s="5"/>
      <c r="G32" s="14"/>
      <c r="H32" s="25">
        <f t="shared" si="16"/>
        <v>0</v>
      </c>
      <c r="I32" s="25">
        <f t="shared" si="17"/>
        <v>0</v>
      </c>
      <c r="J32" s="5"/>
      <c r="K32" s="5"/>
      <c r="L32" s="5"/>
      <c r="M32" s="29">
        <f t="shared" ref="M32:M37" si="21">(IFERROR(VLOOKUP(J32,AE:AG,3,0),0)+S32+T32+U32)*$U$1</f>
        <v>0</v>
      </c>
      <c r="N32" s="30">
        <f t="shared" si="18"/>
        <v>0</v>
      </c>
      <c r="O32" s="6"/>
      <c r="R32" t="s">
        <v>809</v>
      </c>
      <c r="S32">
        <f t="shared" si="7"/>
        <v>0</v>
      </c>
      <c r="T32">
        <f t="shared" si="19"/>
        <v>0</v>
      </c>
      <c r="U32">
        <f t="shared" si="8"/>
        <v>0</v>
      </c>
      <c r="V32">
        <f t="shared" si="9"/>
        <v>0</v>
      </c>
      <c r="W32">
        <f t="shared" si="10"/>
        <v>0</v>
      </c>
      <c r="AA32">
        <f t="shared" si="14"/>
        <v>0</v>
      </c>
      <c r="AB32">
        <f t="shared" si="15"/>
        <v>0</v>
      </c>
      <c r="AC32">
        <f t="shared" si="20"/>
        <v>0</v>
      </c>
      <c r="AD32" s="134" t="s">
        <v>472</v>
      </c>
      <c r="AE32" s="132" t="s">
        <v>114</v>
      </c>
      <c r="AF32" s="133">
        <v>2</v>
      </c>
      <c r="AG32">
        <f t="shared" si="0"/>
        <v>3800</v>
      </c>
      <c r="AH32" s="133" t="s">
        <v>171</v>
      </c>
    </row>
    <row r="33" spans="1:34" x14ac:dyDescent="0.25">
      <c r="A33" s="3">
        <v>3</v>
      </c>
      <c r="B33" s="4"/>
      <c r="C33" s="194"/>
      <c r="D33" s="4"/>
      <c r="E33" s="5"/>
      <c r="F33" s="5"/>
      <c r="G33" s="12"/>
      <c r="H33" s="25">
        <f t="shared" si="16"/>
        <v>0</v>
      </c>
      <c r="I33" s="25">
        <f t="shared" si="17"/>
        <v>0</v>
      </c>
      <c r="J33" s="5"/>
      <c r="K33" s="5"/>
      <c r="L33" s="5"/>
      <c r="M33" s="29">
        <f t="shared" si="21"/>
        <v>0</v>
      </c>
      <c r="N33" s="30">
        <f t="shared" si="18"/>
        <v>0</v>
      </c>
      <c r="O33" s="6"/>
      <c r="R33" t="s">
        <v>799</v>
      </c>
      <c r="S33">
        <f t="shared" si="7"/>
        <v>0</v>
      </c>
      <c r="T33">
        <f t="shared" si="19"/>
        <v>0</v>
      </c>
      <c r="U33">
        <f t="shared" si="8"/>
        <v>0</v>
      </c>
      <c r="V33">
        <f t="shared" si="9"/>
        <v>0</v>
      </c>
      <c r="W33">
        <f t="shared" si="10"/>
        <v>0</v>
      </c>
      <c r="AA33">
        <f t="shared" si="14"/>
        <v>0</v>
      </c>
      <c r="AB33">
        <f t="shared" si="15"/>
        <v>0</v>
      </c>
      <c r="AC33">
        <f t="shared" si="20"/>
        <v>0</v>
      </c>
      <c r="AD33" s="134" t="s">
        <v>473</v>
      </c>
      <c r="AE33" s="137" t="s">
        <v>211</v>
      </c>
      <c r="AF33" s="133">
        <v>4</v>
      </c>
      <c r="AG33">
        <f t="shared" si="0"/>
        <v>4400</v>
      </c>
    </row>
    <row r="34" spans="1:34" x14ac:dyDescent="0.25">
      <c r="A34" s="3">
        <v>4</v>
      </c>
      <c r="B34" s="4"/>
      <c r="C34" s="194"/>
      <c r="D34" s="4"/>
      <c r="E34" s="5"/>
      <c r="F34" s="5"/>
      <c r="G34" s="12"/>
      <c r="H34" s="25">
        <f t="shared" si="16"/>
        <v>0</v>
      </c>
      <c r="I34" s="25">
        <f t="shared" si="17"/>
        <v>0</v>
      </c>
      <c r="J34" s="5"/>
      <c r="K34" s="5"/>
      <c r="L34" s="5"/>
      <c r="M34" s="29">
        <f t="shared" si="21"/>
        <v>0</v>
      </c>
      <c r="N34" s="30">
        <f t="shared" si="18"/>
        <v>0</v>
      </c>
      <c r="O34" s="6"/>
      <c r="R34" t="s">
        <v>805</v>
      </c>
      <c r="S34">
        <f t="shared" si="7"/>
        <v>0</v>
      </c>
      <c r="T34">
        <f t="shared" si="19"/>
        <v>0</v>
      </c>
      <c r="U34">
        <f t="shared" si="8"/>
        <v>0</v>
      </c>
      <c r="V34">
        <f t="shared" si="9"/>
        <v>0</v>
      </c>
      <c r="W34">
        <f t="shared" si="10"/>
        <v>0</v>
      </c>
      <c r="AA34">
        <f t="shared" si="14"/>
        <v>0</v>
      </c>
      <c r="AB34">
        <f t="shared" si="15"/>
        <v>0</v>
      </c>
      <c r="AC34">
        <f t="shared" si="20"/>
        <v>0</v>
      </c>
      <c r="AD34" s="132" t="s">
        <v>135</v>
      </c>
      <c r="AE34" s="134" t="s">
        <v>472</v>
      </c>
      <c r="AF34" s="135">
        <v>1</v>
      </c>
      <c r="AG34">
        <f t="shared" si="0"/>
        <v>3600</v>
      </c>
      <c r="AH34" s="135"/>
    </row>
    <row r="35" spans="1:34" x14ac:dyDescent="0.25">
      <c r="A35" s="3">
        <v>5</v>
      </c>
      <c r="B35" s="4"/>
      <c r="C35" s="194"/>
      <c r="D35" s="4"/>
      <c r="E35" s="5"/>
      <c r="F35" s="5"/>
      <c r="G35" s="12"/>
      <c r="H35" s="25">
        <f t="shared" si="16"/>
        <v>0</v>
      </c>
      <c r="I35" s="25">
        <f t="shared" si="17"/>
        <v>0</v>
      </c>
      <c r="J35" s="5"/>
      <c r="K35" s="5"/>
      <c r="L35" s="5"/>
      <c r="M35" s="29">
        <f t="shared" si="21"/>
        <v>0</v>
      </c>
      <c r="N35" s="30">
        <f t="shared" si="18"/>
        <v>0</v>
      </c>
      <c r="O35" s="6"/>
      <c r="R35" t="s">
        <v>811</v>
      </c>
      <c r="S35">
        <f t="shared" si="7"/>
        <v>0</v>
      </c>
      <c r="T35">
        <f t="shared" si="19"/>
        <v>0</v>
      </c>
      <c r="U35">
        <f t="shared" si="8"/>
        <v>0</v>
      </c>
      <c r="V35">
        <f t="shared" si="9"/>
        <v>0</v>
      </c>
      <c r="W35">
        <f t="shared" si="10"/>
        <v>0</v>
      </c>
      <c r="AA35">
        <f t="shared" si="14"/>
        <v>0</v>
      </c>
      <c r="AB35">
        <f t="shared" si="15"/>
        <v>0</v>
      </c>
      <c r="AC35">
        <f t="shared" si="20"/>
        <v>0</v>
      </c>
      <c r="AD35" s="132" t="s">
        <v>54</v>
      </c>
      <c r="AE35" s="132" t="s">
        <v>212</v>
      </c>
      <c r="AF35" s="133">
        <v>4</v>
      </c>
      <c r="AG35">
        <f t="shared" si="0"/>
        <v>4400</v>
      </c>
    </row>
    <row r="36" spans="1:34" x14ac:dyDescent="0.25">
      <c r="A36" s="3">
        <v>6</v>
      </c>
      <c r="B36" s="4"/>
      <c r="C36" s="194"/>
      <c r="D36" s="4"/>
      <c r="E36" s="5"/>
      <c r="F36" s="5"/>
      <c r="G36" s="12"/>
      <c r="H36" s="25">
        <f t="shared" si="16"/>
        <v>0</v>
      </c>
      <c r="I36" s="25">
        <f t="shared" si="17"/>
        <v>0</v>
      </c>
      <c r="J36" s="5"/>
      <c r="K36" s="5"/>
      <c r="L36" s="5"/>
      <c r="M36" s="29">
        <f t="shared" si="21"/>
        <v>0</v>
      </c>
      <c r="N36" s="30">
        <f t="shared" si="18"/>
        <v>0</v>
      </c>
      <c r="O36" s="6"/>
      <c r="R36" t="s">
        <v>798</v>
      </c>
      <c r="S36">
        <f t="shared" si="7"/>
        <v>0</v>
      </c>
      <c r="T36">
        <f t="shared" si="19"/>
        <v>0</v>
      </c>
      <c r="U36">
        <f t="shared" si="8"/>
        <v>0</v>
      </c>
      <c r="V36">
        <f t="shared" si="9"/>
        <v>0</v>
      </c>
      <c r="W36">
        <f t="shared" si="10"/>
        <v>0</v>
      </c>
      <c r="AA36">
        <f t="shared" si="14"/>
        <v>0</v>
      </c>
      <c r="AB36">
        <f t="shared" si="15"/>
        <v>0</v>
      </c>
      <c r="AC36">
        <f t="shared" si="20"/>
        <v>0</v>
      </c>
      <c r="AD36" s="137" t="s">
        <v>41</v>
      </c>
      <c r="AE36" s="137" t="s">
        <v>134</v>
      </c>
      <c r="AF36" s="133">
        <v>4</v>
      </c>
      <c r="AG36">
        <f t="shared" si="0"/>
        <v>4400</v>
      </c>
    </row>
    <row r="37" spans="1:34" x14ac:dyDescent="0.25">
      <c r="A37" s="3">
        <v>7</v>
      </c>
      <c r="B37" s="4"/>
      <c r="C37" s="195"/>
      <c r="D37" s="4"/>
      <c r="E37" s="5"/>
      <c r="F37" s="5"/>
      <c r="G37" s="12"/>
      <c r="H37" s="25">
        <f t="shared" si="16"/>
        <v>0</v>
      </c>
      <c r="I37" s="25">
        <f t="shared" si="17"/>
        <v>0</v>
      </c>
      <c r="J37" s="5"/>
      <c r="K37" s="5"/>
      <c r="L37" s="5"/>
      <c r="M37" s="29">
        <f t="shared" si="21"/>
        <v>0</v>
      </c>
      <c r="N37" s="30">
        <f t="shared" si="18"/>
        <v>0</v>
      </c>
      <c r="O37" s="6"/>
      <c r="R37" t="s">
        <v>804</v>
      </c>
      <c r="S37">
        <f t="shared" si="7"/>
        <v>0</v>
      </c>
      <c r="T37">
        <f t="shared" si="19"/>
        <v>0</v>
      </c>
      <c r="U37">
        <f t="shared" si="8"/>
        <v>0</v>
      </c>
      <c r="V37">
        <f t="shared" si="9"/>
        <v>0</v>
      </c>
      <c r="W37">
        <f t="shared" si="10"/>
        <v>0</v>
      </c>
      <c r="AA37">
        <f t="shared" si="14"/>
        <v>0</v>
      </c>
      <c r="AB37">
        <f t="shared" si="15"/>
        <v>0</v>
      </c>
      <c r="AC37">
        <f t="shared" si="20"/>
        <v>0</v>
      </c>
      <c r="AD37" s="137" t="s">
        <v>46</v>
      </c>
      <c r="AE37" s="134" t="s">
        <v>473</v>
      </c>
      <c r="AF37" s="135">
        <v>3</v>
      </c>
      <c r="AG37">
        <f t="shared" si="0"/>
        <v>4000</v>
      </c>
      <c r="AH37" s="135"/>
    </row>
    <row r="38" spans="1:34" x14ac:dyDescent="0.25">
      <c r="A38" s="8" t="s">
        <v>19</v>
      </c>
      <c r="B38" s="8"/>
      <c r="C38" s="8"/>
      <c r="D38" s="8"/>
      <c r="E38" s="8"/>
      <c r="F38" s="8"/>
      <c r="G38" s="13">
        <f>SUM(G31:G37)</f>
        <v>0</v>
      </c>
      <c r="H38" s="26"/>
      <c r="I38" s="27">
        <f>SUM(I31:I37)</f>
        <v>0</v>
      </c>
      <c r="J38" s="9"/>
      <c r="K38" s="9"/>
      <c r="L38" s="9"/>
      <c r="M38" s="31"/>
      <c r="N38" s="32">
        <f>SUM(N31:N37)</f>
        <v>0</v>
      </c>
      <c r="O38" s="9"/>
      <c r="R38" t="s">
        <v>810</v>
      </c>
      <c r="X38" s="230" t="s">
        <v>84</v>
      </c>
      <c r="Y38" s="230"/>
      <c r="Z38" s="230"/>
      <c r="AA38" s="230"/>
      <c r="AC38">
        <f t="shared" si="20"/>
        <v>0</v>
      </c>
      <c r="AD38" s="137" t="s">
        <v>45</v>
      </c>
      <c r="AE38" s="132" t="s">
        <v>135</v>
      </c>
      <c r="AF38" s="135">
        <v>3</v>
      </c>
      <c r="AG38">
        <f t="shared" si="0"/>
        <v>4000</v>
      </c>
      <c r="AH38" s="135"/>
    </row>
    <row r="39" spans="1:34" x14ac:dyDescent="0.25">
      <c r="A39" s="187" t="s">
        <v>80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9"/>
      <c r="R39" t="s">
        <v>800</v>
      </c>
      <c r="X39" s="66" t="s">
        <v>85</v>
      </c>
      <c r="Y39" s="66"/>
      <c r="Z39" s="66"/>
      <c r="AB39" t="s">
        <v>99</v>
      </c>
      <c r="AC39">
        <f t="shared" si="20"/>
        <v>0</v>
      </c>
      <c r="AD39" s="134" t="s">
        <v>474</v>
      </c>
      <c r="AE39" s="132" t="s">
        <v>54</v>
      </c>
      <c r="AF39" s="133">
        <v>2</v>
      </c>
      <c r="AG39">
        <f t="shared" si="0"/>
        <v>3800</v>
      </c>
    </row>
    <row r="40" spans="1:34" x14ac:dyDescent="0.25">
      <c r="A40" s="174">
        <v>1</v>
      </c>
      <c r="B40" s="176"/>
      <c r="C40" s="196"/>
      <c r="D40" s="186"/>
      <c r="E40" s="186"/>
      <c r="F40" s="63"/>
      <c r="G40" s="59"/>
      <c r="H40" s="58">
        <v>0</v>
      </c>
      <c r="I40" s="57">
        <f>H40*G40</f>
        <v>0</v>
      </c>
      <c r="J40" s="5"/>
      <c r="K40" s="5"/>
      <c r="L40" s="5"/>
      <c r="M40" s="29">
        <f>IFERROR(VLOOKUP(F40&amp;X40,Y40:AB47,4,0),0)+U40+T40*$U$1</f>
        <v>0</v>
      </c>
      <c r="N40" s="30">
        <f>M40*G40</f>
        <v>0</v>
      </c>
      <c r="O40" s="231"/>
      <c r="R40" t="s">
        <v>806</v>
      </c>
      <c r="T40">
        <f>IF(COUNTIF(D40,"*19*"),200,0)</f>
        <v>0</v>
      </c>
      <c r="U40">
        <f>IF(L40&gt;0,1100,0)</f>
        <v>0</v>
      </c>
      <c r="X40">
        <f>IFERROR(VLOOKUP(J40,AE:AF,2,0),0)</f>
        <v>0</v>
      </c>
      <c r="Y40" t="str">
        <f>CONCATENATE(Z40,AA40)</f>
        <v>h-716 мм1</v>
      </c>
      <c r="Z40" t="s">
        <v>81</v>
      </c>
      <c r="AA40" s="66">
        <v>1</v>
      </c>
      <c r="AB40">
        <v>3600</v>
      </c>
      <c r="AC40">
        <f t="shared" si="20"/>
        <v>0</v>
      </c>
      <c r="AD40" s="132" t="s">
        <v>475</v>
      </c>
      <c r="AE40" s="137" t="s">
        <v>41</v>
      </c>
      <c r="AF40" s="133">
        <v>1</v>
      </c>
      <c r="AG40">
        <f t="shared" si="0"/>
        <v>3600</v>
      </c>
    </row>
    <row r="41" spans="1:34" x14ac:dyDescent="0.25">
      <c r="A41" s="175">
        <v>2</v>
      </c>
      <c r="B41" s="176"/>
      <c r="C41" s="196"/>
      <c r="D41" s="186"/>
      <c r="E41" s="186"/>
      <c r="F41" s="63"/>
      <c r="G41" s="59"/>
      <c r="H41" s="58">
        <v>0</v>
      </c>
      <c r="I41" s="57">
        <f t="shared" ref="I41:I44" si="22">H41*G41</f>
        <v>0</v>
      </c>
      <c r="J41" s="5"/>
      <c r="K41" s="5"/>
      <c r="L41" s="5"/>
      <c r="M41" s="29">
        <f>IFERROR(VLOOKUP(F41&amp;X41,Y41:AB48,4,0),0)+U41+T41*$U$1</f>
        <v>0</v>
      </c>
      <c r="N41" s="30">
        <f>M41*G41</f>
        <v>0</v>
      </c>
      <c r="O41" s="232"/>
      <c r="R41" t="s">
        <v>812</v>
      </c>
      <c r="T41">
        <f t="shared" ref="T41:T44" si="23">IF(COUNTIF(D41,"*19*"),200,0)</f>
        <v>0</v>
      </c>
      <c r="U41">
        <f t="shared" ref="U41:U44" si="24">IF(L41&gt;0,1100,0)</f>
        <v>0</v>
      </c>
      <c r="X41">
        <f>IFERROR(VLOOKUP(J41,AE:AF,2,0),0)</f>
        <v>0</v>
      </c>
      <c r="Y41" t="str">
        <f t="shared" ref="Y41:Y47" si="25">CONCATENATE(Z41,AA41)</f>
        <v>h-716 мм2</v>
      </c>
      <c r="Z41" t="s">
        <v>81</v>
      </c>
      <c r="AA41">
        <v>2</v>
      </c>
      <c r="AB41">
        <v>3800</v>
      </c>
      <c r="AC41">
        <f t="shared" si="20"/>
        <v>0</v>
      </c>
      <c r="AD41" s="132" t="s">
        <v>476</v>
      </c>
      <c r="AE41" s="137" t="s">
        <v>46</v>
      </c>
      <c r="AF41" s="133">
        <v>2</v>
      </c>
      <c r="AG41">
        <f t="shared" si="0"/>
        <v>3800</v>
      </c>
    </row>
    <row r="42" spans="1:34" x14ac:dyDescent="0.25">
      <c r="A42" s="175">
        <v>3</v>
      </c>
      <c r="B42" s="176"/>
      <c r="C42" s="196"/>
      <c r="D42" s="186"/>
      <c r="E42" s="186"/>
      <c r="F42" s="63"/>
      <c r="G42" s="59"/>
      <c r="H42" s="58">
        <v>0</v>
      </c>
      <c r="I42" s="57">
        <f t="shared" si="22"/>
        <v>0</v>
      </c>
      <c r="J42" s="5"/>
      <c r="K42" s="5"/>
      <c r="L42" s="5"/>
      <c r="M42" s="29">
        <f>IFERROR(VLOOKUP(F42&amp;X42,Y42:AB49,4,0),0)+U42+T42*$U$1</f>
        <v>0</v>
      </c>
      <c r="N42" s="30">
        <f>M42*G42</f>
        <v>0</v>
      </c>
      <c r="O42" s="232"/>
      <c r="T42">
        <f t="shared" si="23"/>
        <v>0</v>
      </c>
      <c r="U42">
        <f t="shared" si="24"/>
        <v>0</v>
      </c>
      <c r="X42">
        <f>IFERROR(VLOOKUP(J42,AE:AF,2,0),0)</f>
        <v>0</v>
      </c>
      <c r="Y42" t="str">
        <f t="shared" si="25"/>
        <v>h-716 мм3</v>
      </c>
      <c r="Z42" t="s">
        <v>81</v>
      </c>
      <c r="AA42">
        <v>3</v>
      </c>
      <c r="AB42">
        <v>4000</v>
      </c>
      <c r="AC42">
        <f t="shared" si="20"/>
        <v>0</v>
      </c>
      <c r="AD42" s="137" t="s">
        <v>44</v>
      </c>
      <c r="AE42" s="137" t="s">
        <v>45</v>
      </c>
      <c r="AF42" s="133">
        <v>2</v>
      </c>
      <c r="AG42">
        <f t="shared" si="0"/>
        <v>3800</v>
      </c>
    </row>
    <row r="43" spans="1:34" x14ac:dyDescent="0.25">
      <c r="A43" s="175">
        <v>4</v>
      </c>
      <c r="B43" s="176"/>
      <c r="C43" s="196"/>
      <c r="D43" s="186"/>
      <c r="E43" s="186"/>
      <c r="F43" s="63"/>
      <c r="G43" s="59"/>
      <c r="H43" s="58">
        <v>0</v>
      </c>
      <c r="I43" s="57">
        <f t="shared" si="22"/>
        <v>0</v>
      </c>
      <c r="J43" s="5"/>
      <c r="K43" s="5"/>
      <c r="L43" s="5"/>
      <c r="M43" s="29">
        <f>IFERROR(VLOOKUP(F43&amp;X43,Y43:AB50,4,0),0)+U43+T43*$U$1</f>
        <v>0</v>
      </c>
      <c r="N43" s="30">
        <f>M43*G43</f>
        <v>0</v>
      </c>
      <c r="O43" s="232"/>
      <c r="T43">
        <f t="shared" si="23"/>
        <v>0</v>
      </c>
      <c r="U43">
        <f t="shared" si="24"/>
        <v>0</v>
      </c>
      <c r="X43">
        <f>IFERROR(VLOOKUP(J43,AE:AF,2,0),0)</f>
        <v>0</v>
      </c>
      <c r="Y43" t="str">
        <f t="shared" si="25"/>
        <v>h-716 мм4</v>
      </c>
      <c r="Z43" t="s">
        <v>81</v>
      </c>
      <c r="AA43">
        <v>4</v>
      </c>
      <c r="AB43">
        <v>4400</v>
      </c>
      <c r="AC43">
        <f t="shared" si="20"/>
        <v>0</v>
      </c>
      <c r="AD43" s="137" t="s">
        <v>47</v>
      </c>
      <c r="AE43" s="134" t="s">
        <v>474</v>
      </c>
      <c r="AF43" s="133">
        <v>1</v>
      </c>
      <c r="AG43">
        <f t="shared" si="0"/>
        <v>3600</v>
      </c>
    </row>
    <row r="44" spans="1:34" x14ac:dyDescent="0.25">
      <c r="A44" s="175">
        <v>5</v>
      </c>
      <c r="B44" s="176"/>
      <c r="C44" s="196"/>
      <c r="D44" s="186"/>
      <c r="E44" s="186"/>
      <c r="F44" s="63"/>
      <c r="G44" s="59"/>
      <c r="H44" s="58">
        <v>0</v>
      </c>
      <c r="I44" s="57">
        <f t="shared" si="22"/>
        <v>0</v>
      </c>
      <c r="J44" s="5"/>
      <c r="K44" s="5"/>
      <c r="L44" s="5"/>
      <c r="M44" s="29">
        <f>IFERROR(VLOOKUP(F44&amp;X44,Y44:AB51,4,0),0)+U44+T44*$U$1</f>
        <v>0</v>
      </c>
      <c r="N44" s="30">
        <f>M44*G44</f>
        <v>0</v>
      </c>
      <c r="O44" s="233"/>
      <c r="T44">
        <f t="shared" si="23"/>
        <v>0</v>
      </c>
      <c r="U44">
        <f t="shared" si="24"/>
        <v>0</v>
      </c>
      <c r="X44">
        <f>IFERROR(VLOOKUP(J44,AE:AF,2,0),0)</f>
        <v>0</v>
      </c>
      <c r="Y44" t="str">
        <f t="shared" si="25"/>
        <v>h-956 мм1</v>
      </c>
      <c r="Z44" t="s">
        <v>82</v>
      </c>
      <c r="AA44" s="66">
        <v>1</v>
      </c>
      <c r="AB44">
        <v>4100</v>
      </c>
      <c r="AC44">
        <f t="shared" si="20"/>
        <v>0</v>
      </c>
      <c r="AD44" s="137" t="s">
        <v>213</v>
      </c>
      <c r="AE44" s="132" t="s">
        <v>475</v>
      </c>
      <c r="AF44" s="133">
        <v>1</v>
      </c>
      <c r="AG44">
        <f t="shared" si="0"/>
        <v>3600</v>
      </c>
    </row>
    <row r="45" spans="1:34" x14ac:dyDescent="0.25">
      <c r="A45" s="8" t="s">
        <v>19</v>
      </c>
      <c r="B45" s="8"/>
      <c r="C45" s="172"/>
      <c r="D45" s="227"/>
      <c r="E45" s="228"/>
      <c r="F45" s="229"/>
      <c r="G45" s="61">
        <f>SUM(G40:G44)</f>
        <v>0</v>
      </c>
      <c r="H45" s="60"/>
      <c r="I45" s="62">
        <f>SUM(I40:I44)</f>
        <v>0</v>
      </c>
      <c r="J45" s="8"/>
      <c r="K45" s="8"/>
      <c r="L45" s="9"/>
      <c r="M45" s="9"/>
      <c r="N45" s="72">
        <f>SUM(N40:N44)</f>
        <v>0</v>
      </c>
      <c r="O45" s="9"/>
      <c r="Y45" t="str">
        <f t="shared" si="25"/>
        <v>h-956 мм2</v>
      </c>
      <c r="Z45" t="s">
        <v>82</v>
      </c>
      <c r="AA45">
        <v>2</v>
      </c>
      <c r="AB45">
        <v>4200</v>
      </c>
      <c r="AD45" s="132" t="s">
        <v>214</v>
      </c>
      <c r="AE45" s="132" t="s">
        <v>476</v>
      </c>
      <c r="AF45" s="133">
        <v>1</v>
      </c>
      <c r="AG45">
        <f t="shared" si="0"/>
        <v>3600</v>
      </c>
    </row>
    <row r="46" spans="1:34" x14ac:dyDescent="0.25">
      <c r="Y46" t="str">
        <f t="shared" si="25"/>
        <v>h-956 мм3</v>
      </c>
      <c r="Z46" t="s">
        <v>82</v>
      </c>
      <c r="AA46">
        <v>3</v>
      </c>
      <c r="AB46">
        <v>4400</v>
      </c>
      <c r="AD46" s="132" t="s">
        <v>215</v>
      </c>
      <c r="AE46" s="137" t="s">
        <v>44</v>
      </c>
      <c r="AF46" s="133">
        <v>2</v>
      </c>
      <c r="AG46">
        <f t="shared" si="0"/>
        <v>3800</v>
      </c>
    </row>
    <row r="47" spans="1:34" x14ac:dyDescent="0.25">
      <c r="A47" s="226" t="s">
        <v>21</v>
      </c>
      <c r="B47" s="226"/>
      <c r="C47" s="171"/>
      <c r="D47" s="73">
        <f>I38+I29</f>
        <v>0</v>
      </c>
      <c r="F47" s="215" t="s">
        <v>22</v>
      </c>
      <c r="G47" s="215"/>
      <c r="H47" s="215"/>
      <c r="I47" s="33">
        <f>G38</f>
        <v>0</v>
      </c>
      <c r="J47" s="52" t="s">
        <v>23</v>
      </c>
      <c r="K47" s="52"/>
      <c r="L47" s="34">
        <f>N45+N38+N29</f>
        <v>0</v>
      </c>
      <c r="M47" s="1"/>
      <c r="N47" s="1"/>
      <c r="O47" s="1"/>
      <c r="Y47" t="str">
        <f t="shared" si="25"/>
        <v>h-956 мм4</v>
      </c>
      <c r="Z47" t="s">
        <v>82</v>
      </c>
      <c r="AA47">
        <v>4</v>
      </c>
      <c r="AB47">
        <v>4800</v>
      </c>
      <c r="AD47" s="132" t="s">
        <v>216</v>
      </c>
      <c r="AE47" s="137" t="s">
        <v>47</v>
      </c>
      <c r="AF47" s="133">
        <v>2</v>
      </c>
      <c r="AG47">
        <f t="shared" si="0"/>
        <v>3800</v>
      </c>
    </row>
    <row r="48" spans="1:34" x14ac:dyDescent="0.25">
      <c r="A48" s="215" t="s">
        <v>24</v>
      </c>
      <c r="B48" s="215"/>
      <c r="C48" s="170"/>
      <c r="D48" s="40">
        <f>G45+G38+G29</f>
        <v>0</v>
      </c>
      <c r="F48" s="215" t="s">
        <v>25</v>
      </c>
      <c r="G48" s="215"/>
      <c r="H48" s="215"/>
      <c r="I48" s="33">
        <f>SUM(V9:V37)</f>
        <v>0</v>
      </c>
      <c r="J48" s="51" t="s">
        <v>26</v>
      </c>
      <c r="K48" s="51"/>
      <c r="L48" s="35">
        <f>((D47*Y2)+((G45*Y2)/2))*U1</f>
        <v>0</v>
      </c>
      <c r="M48" s="1"/>
      <c r="N48" s="1"/>
      <c r="O48" s="1"/>
      <c r="AD48" s="137" t="s">
        <v>217</v>
      </c>
      <c r="AE48" s="137" t="s">
        <v>213</v>
      </c>
      <c r="AF48" s="133">
        <v>4</v>
      </c>
      <c r="AG48">
        <f t="shared" si="0"/>
        <v>4400</v>
      </c>
    </row>
    <row r="49" spans="1:34" x14ac:dyDescent="0.25">
      <c r="A49" s="215" t="s">
        <v>27</v>
      </c>
      <c r="B49" s="215"/>
      <c r="C49" s="170"/>
      <c r="D49" s="40">
        <f>Z29/550</f>
        <v>0</v>
      </c>
      <c r="F49" s="215"/>
      <c r="G49" s="215"/>
      <c r="H49" s="215"/>
      <c r="I49" s="33"/>
      <c r="J49" s="53" t="s">
        <v>19</v>
      </c>
      <c r="K49" s="53"/>
      <c r="L49" s="36">
        <f>L48+AA1</f>
        <v>0</v>
      </c>
      <c r="M49" s="1"/>
      <c r="N49" s="1"/>
      <c r="O49" s="1"/>
      <c r="AD49" s="137" t="s">
        <v>63</v>
      </c>
      <c r="AE49" s="132" t="s">
        <v>214</v>
      </c>
      <c r="AF49" s="135">
        <v>1</v>
      </c>
      <c r="AG49">
        <f t="shared" si="0"/>
        <v>3600</v>
      </c>
      <c r="AH49" s="135"/>
    </row>
    <row r="50" spans="1:34" x14ac:dyDescent="0.25">
      <c r="E50" s="1"/>
      <c r="F50" s="1"/>
      <c r="G50" s="1"/>
      <c r="H50" s="1"/>
      <c r="I50" s="1"/>
      <c r="J50" s="205"/>
      <c r="K50" s="205"/>
      <c r="L50" s="205"/>
      <c r="M50" s="1"/>
      <c r="N50" s="1"/>
      <c r="O50" s="1"/>
      <c r="AD50" s="134" t="s">
        <v>218</v>
      </c>
      <c r="AE50" s="132" t="s">
        <v>215</v>
      </c>
      <c r="AF50" s="135">
        <v>1</v>
      </c>
      <c r="AG50">
        <f t="shared" si="0"/>
        <v>3600</v>
      </c>
      <c r="AH50" s="135"/>
    </row>
    <row r="51" spans="1:34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AD51" s="134" t="s">
        <v>219</v>
      </c>
      <c r="AE51" s="132" t="s">
        <v>216</v>
      </c>
      <c r="AF51" s="135">
        <v>1</v>
      </c>
      <c r="AG51">
        <f t="shared" si="0"/>
        <v>3600</v>
      </c>
      <c r="AH51" s="135"/>
    </row>
    <row r="52" spans="1:34" x14ac:dyDescent="0.25">
      <c r="A52" s="1" t="s">
        <v>28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AD52" s="134" t="s">
        <v>220</v>
      </c>
      <c r="AE52" s="137" t="s">
        <v>217</v>
      </c>
      <c r="AF52" s="133">
        <v>2</v>
      </c>
      <c r="AG52">
        <f t="shared" si="0"/>
        <v>3800</v>
      </c>
      <c r="AH52" s="133" t="s">
        <v>171</v>
      </c>
    </row>
    <row r="53" spans="1:34" x14ac:dyDescent="0.25">
      <c r="A53" s="1" t="s">
        <v>29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AD53" s="134" t="s">
        <v>221</v>
      </c>
      <c r="AE53" s="137" t="s">
        <v>63</v>
      </c>
      <c r="AF53" s="133">
        <v>1</v>
      </c>
      <c r="AG53">
        <f t="shared" si="0"/>
        <v>3600</v>
      </c>
      <c r="AH53" s="133" t="s">
        <v>171</v>
      </c>
    </row>
    <row r="54" spans="1:3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AD54" s="132" t="s">
        <v>222</v>
      </c>
      <c r="AE54" s="134" t="s">
        <v>218</v>
      </c>
      <c r="AF54" s="135">
        <v>1</v>
      </c>
      <c r="AG54">
        <f t="shared" si="0"/>
        <v>3600</v>
      </c>
      <c r="AH54" s="135"/>
    </row>
    <row r="55" spans="1:34" x14ac:dyDescent="0.25">
      <c r="A55" s="10" t="s">
        <v>3</v>
      </c>
      <c r="B55" s="10"/>
      <c r="C55" s="10"/>
      <c r="D55" s="10"/>
      <c r="E55" s="11"/>
      <c r="F55" s="11"/>
      <c r="G55" s="16"/>
      <c r="H55" s="1"/>
      <c r="I55" s="1"/>
      <c r="J55" s="1"/>
      <c r="K55" s="1"/>
      <c r="L55" s="1"/>
      <c r="M55" s="10" t="s">
        <v>30</v>
      </c>
      <c r="N55" s="11"/>
      <c r="O55" s="11"/>
      <c r="AD55" s="136" t="s">
        <v>223</v>
      </c>
      <c r="AE55" s="134" t="s">
        <v>219</v>
      </c>
      <c r="AF55" s="135">
        <v>1</v>
      </c>
      <c r="AG55">
        <f t="shared" si="0"/>
        <v>3600</v>
      </c>
      <c r="AH55" s="135"/>
    </row>
    <row r="56" spans="1:34" x14ac:dyDescent="0.25">
      <c r="A56" s="1" t="s">
        <v>31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AD56" s="134" t="s">
        <v>224</v>
      </c>
      <c r="AE56" s="134" t="s">
        <v>220</v>
      </c>
      <c r="AF56" s="135">
        <v>1</v>
      </c>
      <c r="AG56">
        <f t="shared" si="0"/>
        <v>3600</v>
      </c>
      <c r="AH56" s="135"/>
    </row>
    <row r="57" spans="1:34" x14ac:dyDescent="0.25">
      <c r="A57" s="1" t="s">
        <v>32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AD57" s="134" t="s">
        <v>225</v>
      </c>
      <c r="AE57" s="134" t="s">
        <v>221</v>
      </c>
      <c r="AF57" s="135">
        <v>1</v>
      </c>
      <c r="AG57">
        <f t="shared" si="0"/>
        <v>3600</v>
      </c>
      <c r="AH57" s="135"/>
    </row>
    <row r="58" spans="1:34" x14ac:dyDescent="0.25">
      <c r="AD58" s="132" t="s">
        <v>136</v>
      </c>
      <c r="AE58" s="132" t="s">
        <v>222</v>
      </c>
      <c r="AF58" s="135">
        <v>4</v>
      </c>
      <c r="AG58">
        <f t="shared" si="0"/>
        <v>4400</v>
      </c>
      <c r="AH58" s="135"/>
    </row>
    <row r="59" spans="1:34" x14ac:dyDescent="0.25">
      <c r="AD59" s="134" t="s">
        <v>226</v>
      </c>
      <c r="AE59" s="136" t="s">
        <v>223</v>
      </c>
      <c r="AF59" s="135">
        <v>1</v>
      </c>
      <c r="AG59">
        <f t="shared" si="0"/>
        <v>3600</v>
      </c>
      <c r="AH59" s="135"/>
    </row>
    <row r="60" spans="1:34" x14ac:dyDescent="0.25">
      <c r="AD60" s="134" t="s">
        <v>227</v>
      </c>
      <c r="AE60" s="134" t="s">
        <v>224</v>
      </c>
      <c r="AF60" s="135">
        <v>1</v>
      </c>
      <c r="AG60">
        <f t="shared" si="0"/>
        <v>3600</v>
      </c>
      <c r="AH60" s="135"/>
    </row>
    <row r="61" spans="1:34" x14ac:dyDescent="0.25">
      <c r="AD61" s="134" t="s">
        <v>228</v>
      </c>
      <c r="AE61" s="134" t="s">
        <v>225</v>
      </c>
      <c r="AF61" s="135">
        <v>4</v>
      </c>
      <c r="AG61">
        <f t="shared" si="0"/>
        <v>4400</v>
      </c>
      <c r="AH61" s="135"/>
    </row>
    <row r="62" spans="1:34" x14ac:dyDescent="0.25">
      <c r="AD62" s="134" t="s">
        <v>229</v>
      </c>
      <c r="AE62" s="132" t="s">
        <v>136</v>
      </c>
      <c r="AF62" s="133">
        <v>4</v>
      </c>
      <c r="AG62">
        <f t="shared" si="0"/>
        <v>4400</v>
      </c>
      <c r="AH62" s="133" t="s">
        <v>171</v>
      </c>
    </row>
    <row r="63" spans="1:34" x14ac:dyDescent="0.25">
      <c r="AD63" s="134" t="s">
        <v>230</v>
      </c>
      <c r="AE63" s="134" t="s">
        <v>226</v>
      </c>
      <c r="AF63" s="135">
        <v>1</v>
      </c>
      <c r="AG63">
        <f t="shared" si="0"/>
        <v>3600</v>
      </c>
      <c r="AH63" s="135"/>
    </row>
    <row r="64" spans="1:34" x14ac:dyDescent="0.25">
      <c r="AD64" s="134" t="s">
        <v>231</v>
      </c>
      <c r="AE64" s="134" t="s">
        <v>227</v>
      </c>
      <c r="AF64" s="135">
        <v>1</v>
      </c>
      <c r="AG64">
        <f t="shared" si="0"/>
        <v>3600</v>
      </c>
      <c r="AH64" s="135"/>
    </row>
    <row r="65" spans="30:34" x14ac:dyDescent="0.25">
      <c r="AD65" s="132" t="s">
        <v>232</v>
      </c>
      <c r="AE65" s="134" t="s">
        <v>228</v>
      </c>
      <c r="AF65" s="135">
        <v>1</v>
      </c>
      <c r="AG65">
        <f t="shared" ref="AG65:AG128" si="26">VLOOKUP(AF65,$AB$1:$AC$4,2,0)</f>
        <v>3600</v>
      </c>
      <c r="AH65" s="135"/>
    </row>
    <row r="66" spans="30:34" x14ac:dyDescent="0.25">
      <c r="AD66" s="134" t="s">
        <v>233</v>
      </c>
      <c r="AE66" s="134" t="s">
        <v>229</v>
      </c>
      <c r="AF66" s="135">
        <v>1</v>
      </c>
      <c r="AG66">
        <f t="shared" si="26"/>
        <v>3600</v>
      </c>
      <c r="AH66" s="135"/>
    </row>
    <row r="67" spans="30:34" x14ac:dyDescent="0.25">
      <c r="AD67" s="136" t="s">
        <v>137</v>
      </c>
      <c r="AE67" s="134" t="s">
        <v>230</v>
      </c>
      <c r="AF67" s="135">
        <v>4</v>
      </c>
      <c r="AG67">
        <f t="shared" si="26"/>
        <v>4400</v>
      </c>
      <c r="AH67" s="135"/>
    </row>
    <row r="68" spans="30:34" x14ac:dyDescent="0.25">
      <c r="AD68" s="134" t="s">
        <v>234</v>
      </c>
      <c r="AE68" s="134" t="s">
        <v>231</v>
      </c>
      <c r="AF68" s="135">
        <v>1</v>
      </c>
      <c r="AG68">
        <f t="shared" si="26"/>
        <v>3600</v>
      </c>
      <c r="AH68" s="135"/>
    </row>
    <row r="69" spans="30:34" x14ac:dyDescent="0.25">
      <c r="AD69" s="132" t="s">
        <v>235</v>
      </c>
      <c r="AE69" s="132" t="s">
        <v>232</v>
      </c>
      <c r="AF69" s="135">
        <v>1</v>
      </c>
      <c r="AG69">
        <f t="shared" si="26"/>
        <v>3600</v>
      </c>
      <c r="AH69" s="135"/>
    </row>
    <row r="70" spans="30:34" x14ac:dyDescent="0.25">
      <c r="AD70" s="132" t="s">
        <v>236</v>
      </c>
      <c r="AE70" s="134" t="s">
        <v>233</v>
      </c>
      <c r="AF70" s="135">
        <v>4</v>
      </c>
      <c r="AG70">
        <f t="shared" si="26"/>
        <v>4400</v>
      </c>
      <c r="AH70" s="135"/>
    </row>
    <row r="71" spans="30:34" x14ac:dyDescent="0.25">
      <c r="AD71" s="132" t="s">
        <v>138</v>
      </c>
      <c r="AE71" s="136" t="s">
        <v>137</v>
      </c>
      <c r="AF71" s="133">
        <v>4</v>
      </c>
      <c r="AG71">
        <f t="shared" si="26"/>
        <v>4400</v>
      </c>
    </row>
    <row r="72" spans="30:34" x14ac:dyDescent="0.25">
      <c r="AD72" s="132" t="s">
        <v>237</v>
      </c>
      <c r="AE72" s="134" t="s">
        <v>234</v>
      </c>
      <c r="AF72" s="133">
        <v>1</v>
      </c>
      <c r="AG72">
        <f t="shared" si="26"/>
        <v>3600</v>
      </c>
    </row>
    <row r="73" spans="30:34" x14ac:dyDescent="0.25">
      <c r="AD73" s="132" t="s">
        <v>139</v>
      </c>
      <c r="AE73" s="132" t="s">
        <v>235</v>
      </c>
      <c r="AF73" s="133">
        <v>4</v>
      </c>
      <c r="AG73">
        <f t="shared" si="26"/>
        <v>4400</v>
      </c>
    </row>
    <row r="74" spans="30:34" x14ac:dyDescent="0.25">
      <c r="AD74" s="132" t="s">
        <v>238</v>
      </c>
      <c r="AE74" s="132" t="s">
        <v>236</v>
      </c>
      <c r="AF74" s="133">
        <v>4</v>
      </c>
      <c r="AG74">
        <f t="shared" si="26"/>
        <v>4400</v>
      </c>
    </row>
    <row r="75" spans="30:34" x14ac:dyDescent="0.25">
      <c r="AD75" s="137" t="s">
        <v>239</v>
      </c>
      <c r="AE75" s="132" t="s">
        <v>138</v>
      </c>
      <c r="AF75" s="133">
        <v>4</v>
      </c>
      <c r="AG75">
        <f t="shared" si="26"/>
        <v>4400</v>
      </c>
    </row>
    <row r="76" spans="30:34" x14ac:dyDescent="0.25">
      <c r="AD76" s="134" t="s">
        <v>240</v>
      </c>
      <c r="AE76" s="132" t="s">
        <v>237</v>
      </c>
      <c r="AF76" s="133">
        <v>4</v>
      </c>
      <c r="AG76">
        <f t="shared" si="26"/>
        <v>4400</v>
      </c>
    </row>
    <row r="77" spans="30:34" x14ac:dyDescent="0.25">
      <c r="AD77" s="134" t="s">
        <v>477</v>
      </c>
      <c r="AE77" s="132" t="s">
        <v>139</v>
      </c>
      <c r="AF77" s="133">
        <v>4</v>
      </c>
      <c r="AG77">
        <f t="shared" si="26"/>
        <v>4400</v>
      </c>
    </row>
    <row r="78" spans="30:34" x14ac:dyDescent="0.25">
      <c r="AD78" s="132" t="s">
        <v>478</v>
      </c>
      <c r="AE78" s="132" t="s">
        <v>238</v>
      </c>
      <c r="AF78" s="133">
        <v>4</v>
      </c>
      <c r="AG78">
        <f t="shared" si="26"/>
        <v>4400</v>
      </c>
    </row>
    <row r="79" spans="30:34" x14ac:dyDescent="0.25">
      <c r="AD79" s="137" t="s">
        <v>241</v>
      </c>
      <c r="AE79" s="137" t="s">
        <v>239</v>
      </c>
      <c r="AF79" s="135">
        <v>3</v>
      </c>
      <c r="AG79">
        <f t="shared" si="26"/>
        <v>4000</v>
      </c>
      <c r="AH79" s="135"/>
    </row>
    <row r="80" spans="30:34" x14ac:dyDescent="0.25">
      <c r="AD80" s="134" t="s">
        <v>479</v>
      </c>
      <c r="AE80" s="134" t="s">
        <v>240</v>
      </c>
      <c r="AF80" s="135">
        <v>1</v>
      </c>
      <c r="AG80">
        <f t="shared" si="26"/>
        <v>3600</v>
      </c>
      <c r="AH80" s="135"/>
    </row>
    <row r="81" spans="30:34" x14ac:dyDescent="0.25">
      <c r="AD81" s="134" t="s">
        <v>242</v>
      </c>
      <c r="AE81" s="134" t="s">
        <v>477</v>
      </c>
      <c r="AF81" s="135">
        <v>3</v>
      </c>
      <c r="AG81">
        <f t="shared" si="26"/>
        <v>4000</v>
      </c>
      <c r="AH81" s="135"/>
    </row>
    <row r="82" spans="30:34" x14ac:dyDescent="0.25">
      <c r="AD82" s="136" t="s">
        <v>140</v>
      </c>
      <c r="AE82" s="132" t="s">
        <v>478</v>
      </c>
      <c r="AF82" s="133">
        <v>3</v>
      </c>
      <c r="AG82">
        <f t="shared" si="26"/>
        <v>4000</v>
      </c>
    </row>
    <row r="83" spans="30:34" x14ac:dyDescent="0.25">
      <c r="AD83" s="132" t="s">
        <v>243</v>
      </c>
      <c r="AE83" s="137" t="s">
        <v>241</v>
      </c>
      <c r="AF83" s="135">
        <v>1</v>
      </c>
      <c r="AG83">
        <f t="shared" si="26"/>
        <v>3600</v>
      </c>
      <c r="AH83" s="135"/>
    </row>
    <row r="84" spans="30:34" x14ac:dyDescent="0.25">
      <c r="AD84" s="134" t="s">
        <v>244</v>
      </c>
      <c r="AE84" s="134" t="s">
        <v>479</v>
      </c>
      <c r="AF84" s="135">
        <v>3</v>
      </c>
      <c r="AG84">
        <f t="shared" si="26"/>
        <v>4000</v>
      </c>
      <c r="AH84" s="135"/>
    </row>
    <row r="85" spans="30:34" x14ac:dyDescent="0.25">
      <c r="AD85" s="137" t="s">
        <v>57</v>
      </c>
      <c r="AE85" s="134" t="s">
        <v>242</v>
      </c>
      <c r="AF85" s="135">
        <v>3</v>
      </c>
      <c r="AG85">
        <f t="shared" si="26"/>
        <v>4000</v>
      </c>
      <c r="AH85" s="135"/>
    </row>
    <row r="86" spans="30:34" x14ac:dyDescent="0.25">
      <c r="AD86" s="137" t="s">
        <v>58</v>
      </c>
      <c r="AE86" s="136" t="s">
        <v>140</v>
      </c>
      <c r="AF86" s="133">
        <v>4</v>
      </c>
      <c r="AG86">
        <f t="shared" si="26"/>
        <v>4400</v>
      </c>
    </row>
    <row r="87" spans="30:34" x14ac:dyDescent="0.25">
      <c r="AD87" s="132" t="s">
        <v>245</v>
      </c>
      <c r="AE87" s="132" t="s">
        <v>243</v>
      </c>
      <c r="AF87" s="133">
        <v>4</v>
      </c>
      <c r="AG87">
        <f t="shared" si="26"/>
        <v>4400</v>
      </c>
    </row>
    <row r="88" spans="30:34" x14ac:dyDescent="0.25">
      <c r="AD88" s="134" t="s">
        <v>246</v>
      </c>
      <c r="AE88" s="134" t="s">
        <v>244</v>
      </c>
      <c r="AF88" s="133">
        <v>1</v>
      </c>
      <c r="AG88">
        <f t="shared" si="26"/>
        <v>3600</v>
      </c>
      <c r="AH88" s="133" t="s">
        <v>171</v>
      </c>
    </row>
    <row r="89" spans="30:34" x14ac:dyDescent="0.25">
      <c r="AD89" s="132" t="s">
        <v>247</v>
      </c>
      <c r="AE89" s="137" t="s">
        <v>57</v>
      </c>
      <c r="AF89" s="133">
        <v>1</v>
      </c>
      <c r="AG89">
        <f t="shared" si="26"/>
        <v>3600</v>
      </c>
      <c r="AH89" s="154" t="s">
        <v>171</v>
      </c>
    </row>
    <row r="90" spans="30:34" x14ac:dyDescent="0.25">
      <c r="AD90" s="132" t="s">
        <v>248</v>
      </c>
      <c r="AE90" s="137" t="s">
        <v>58</v>
      </c>
      <c r="AF90" s="133">
        <v>1</v>
      </c>
      <c r="AG90">
        <f t="shared" si="26"/>
        <v>3600</v>
      </c>
      <c r="AH90" s="154" t="s">
        <v>171</v>
      </c>
    </row>
    <row r="91" spans="30:34" x14ac:dyDescent="0.25">
      <c r="AD91" s="134" t="s">
        <v>249</v>
      </c>
      <c r="AE91" s="132" t="s">
        <v>245</v>
      </c>
      <c r="AF91" s="135">
        <v>1</v>
      </c>
      <c r="AG91">
        <f t="shared" si="26"/>
        <v>3600</v>
      </c>
      <c r="AH91" s="135"/>
    </row>
    <row r="92" spans="30:34" x14ac:dyDescent="0.25">
      <c r="AD92" s="134" t="s">
        <v>250</v>
      </c>
      <c r="AE92" s="134" t="s">
        <v>246</v>
      </c>
      <c r="AF92" s="135">
        <v>1</v>
      </c>
      <c r="AG92">
        <f t="shared" si="26"/>
        <v>3600</v>
      </c>
      <c r="AH92" s="135"/>
    </row>
    <row r="93" spans="30:34" x14ac:dyDescent="0.25">
      <c r="AD93" s="134" t="s">
        <v>251</v>
      </c>
      <c r="AE93" s="132" t="s">
        <v>247</v>
      </c>
      <c r="AF93" s="135">
        <v>1</v>
      </c>
      <c r="AG93">
        <f t="shared" si="26"/>
        <v>3600</v>
      </c>
      <c r="AH93" s="135"/>
    </row>
    <row r="94" spans="30:34" x14ac:dyDescent="0.25">
      <c r="AD94" s="134" t="s">
        <v>252</v>
      </c>
      <c r="AE94" s="132" t="s">
        <v>248</v>
      </c>
      <c r="AF94" s="135">
        <v>1</v>
      </c>
      <c r="AG94">
        <f t="shared" si="26"/>
        <v>3600</v>
      </c>
      <c r="AH94" s="135"/>
    </row>
    <row r="95" spans="30:34" x14ac:dyDescent="0.25">
      <c r="AD95" s="134" t="s">
        <v>253</v>
      </c>
      <c r="AE95" s="134" t="s">
        <v>249</v>
      </c>
      <c r="AF95" s="135">
        <v>1</v>
      </c>
      <c r="AG95">
        <f t="shared" si="26"/>
        <v>3600</v>
      </c>
      <c r="AH95" s="135"/>
    </row>
    <row r="96" spans="30:34" x14ac:dyDescent="0.25">
      <c r="AD96" s="137" t="s">
        <v>62</v>
      </c>
      <c r="AE96" s="134" t="s">
        <v>250</v>
      </c>
      <c r="AF96" s="135">
        <v>1</v>
      </c>
      <c r="AG96">
        <f t="shared" si="26"/>
        <v>3600</v>
      </c>
      <c r="AH96" s="135"/>
    </row>
    <row r="97" spans="30:34" x14ac:dyDescent="0.25">
      <c r="AD97" s="137" t="s">
        <v>61</v>
      </c>
      <c r="AE97" s="134" t="s">
        <v>251</v>
      </c>
      <c r="AF97" s="135">
        <v>1</v>
      </c>
      <c r="AG97">
        <f t="shared" si="26"/>
        <v>3600</v>
      </c>
      <c r="AH97" s="135"/>
    </row>
    <row r="98" spans="30:34" x14ac:dyDescent="0.25">
      <c r="AD98" s="137" t="s">
        <v>60</v>
      </c>
      <c r="AE98" s="134" t="s">
        <v>252</v>
      </c>
      <c r="AF98" s="135">
        <v>1</v>
      </c>
      <c r="AG98">
        <f t="shared" si="26"/>
        <v>3600</v>
      </c>
      <c r="AH98" s="135"/>
    </row>
    <row r="99" spans="30:34" x14ac:dyDescent="0.25">
      <c r="AD99" s="137" t="s">
        <v>59</v>
      </c>
      <c r="AE99" s="134" t="s">
        <v>253</v>
      </c>
      <c r="AF99" s="135">
        <v>1</v>
      </c>
      <c r="AG99">
        <f t="shared" si="26"/>
        <v>3600</v>
      </c>
      <c r="AH99" s="135"/>
    </row>
    <row r="100" spans="30:34" x14ac:dyDescent="0.25">
      <c r="AD100" s="134" t="s">
        <v>254</v>
      </c>
      <c r="AE100" s="137" t="s">
        <v>62</v>
      </c>
      <c r="AF100" s="133">
        <v>2</v>
      </c>
      <c r="AG100">
        <f t="shared" si="26"/>
        <v>3800</v>
      </c>
      <c r="AH100" s="154" t="s">
        <v>171</v>
      </c>
    </row>
    <row r="101" spans="30:34" ht="25.5" x14ac:dyDescent="0.25">
      <c r="AD101" s="132" t="s">
        <v>255</v>
      </c>
      <c r="AE101" s="137" t="s">
        <v>61</v>
      </c>
      <c r="AF101" s="133">
        <v>2</v>
      </c>
      <c r="AG101">
        <f t="shared" si="26"/>
        <v>3800</v>
      </c>
      <c r="AH101" s="154" t="s">
        <v>171</v>
      </c>
    </row>
    <row r="102" spans="30:34" x14ac:dyDescent="0.25">
      <c r="AD102" s="137" t="s">
        <v>480</v>
      </c>
      <c r="AE102" s="137" t="s">
        <v>60</v>
      </c>
      <c r="AF102" s="133">
        <v>2</v>
      </c>
      <c r="AG102">
        <f t="shared" si="26"/>
        <v>3800</v>
      </c>
      <c r="AH102" s="154" t="s">
        <v>171</v>
      </c>
    </row>
    <row r="103" spans="30:34" x14ac:dyDescent="0.25">
      <c r="AD103" s="132" t="s">
        <v>257</v>
      </c>
      <c r="AE103" s="137" t="s">
        <v>59</v>
      </c>
      <c r="AF103" s="133">
        <v>2</v>
      </c>
      <c r="AG103">
        <f t="shared" si="26"/>
        <v>3800</v>
      </c>
      <c r="AH103" s="154" t="s">
        <v>171</v>
      </c>
    </row>
    <row r="104" spans="30:34" x14ac:dyDescent="0.25">
      <c r="AD104" s="136" t="s">
        <v>141</v>
      </c>
      <c r="AE104" s="134" t="s">
        <v>254</v>
      </c>
      <c r="AF104" s="133">
        <v>1</v>
      </c>
      <c r="AG104">
        <f t="shared" si="26"/>
        <v>3600</v>
      </c>
      <c r="AH104" s="133" t="s">
        <v>171</v>
      </c>
    </row>
    <row r="105" spans="30:34" x14ac:dyDescent="0.25">
      <c r="AD105" s="132" t="s">
        <v>142</v>
      </c>
      <c r="AE105" s="132" t="s">
        <v>255</v>
      </c>
      <c r="AF105" s="133">
        <v>4</v>
      </c>
      <c r="AG105">
        <f t="shared" si="26"/>
        <v>4400</v>
      </c>
    </row>
    <row r="106" spans="30:34" x14ac:dyDescent="0.25">
      <c r="AD106" s="134" t="s">
        <v>481</v>
      </c>
      <c r="AE106" s="137" t="s">
        <v>64</v>
      </c>
      <c r="AF106" s="133">
        <v>4</v>
      </c>
      <c r="AG106">
        <f t="shared" si="26"/>
        <v>4400</v>
      </c>
    </row>
    <row r="107" spans="30:34" x14ac:dyDescent="0.25">
      <c r="AD107" s="132" t="s">
        <v>143</v>
      </c>
      <c r="AE107" s="137" t="s">
        <v>256</v>
      </c>
      <c r="AF107" s="133">
        <v>4</v>
      </c>
      <c r="AG107">
        <f t="shared" si="26"/>
        <v>4400</v>
      </c>
    </row>
    <row r="108" spans="30:34" x14ac:dyDescent="0.25">
      <c r="AD108" s="132" t="s">
        <v>258</v>
      </c>
      <c r="AE108" s="137" t="s">
        <v>480</v>
      </c>
      <c r="AF108" s="133">
        <v>2</v>
      </c>
      <c r="AG108">
        <f t="shared" si="26"/>
        <v>3800</v>
      </c>
      <c r="AH108" s="133" t="s">
        <v>171</v>
      </c>
    </row>
    <row r="109" spans="30:34" x14ac:dyDescent="0.25">
      <c r="AD109" s="132" t="s">
        <v>259</v>
      </c>
      <c r="AE109" s="132" t="s">
        <v>257</v>
      </c>
      <c r="AF109" s="133">
        <v>4</v>
      </c>
      <c r="AG109">
        <f t="shared" si="26"/>
        <v>4400</v>
      </c>
    </row>
    <row r="110" spans="30:34" x14ac:dyDescent="0.25">
      <c r="AD110" s="132" t="s">
        <v>144</v>
      </c>
      <c r="AE110" s="136" t="s">
        <v>141</v>
      </c>
      <c r="AF110" s="133">
        <v>4</v>
      </c>
      <c r="AG110">
        <f t="shared" si="26"/>
        <v>4400</v>
      </c>
    </row>
    <row r="111" spans="30:34" x14ac:dyDescent="0.25">
      <c r="AD111" s="134" t="s">
        <v>260</v>
      </c>
      <c r="AE111" s="132" t="s">
        <v>142</v>
      </c>
      <c r="AF111" s="133">
        <v>4</v>
      </c>
      <c r="AG111">
        <f t="shared" si="26"/>
        <v>4400</v>
      </c>
    </row>
    <row r="112" spans="30:34" x14ac:dyDescent="0.25">
      <c r="AD112" s="134" t="s">
        <v>261</v>
      </c>
      <c r="AE112" s="134" t="s">
        <v>481</v>
      </c>
      <c r="AF112" s="135">
        <v>3</v>
      </c>
      <c r="AG112">
        <f t="shared" si="26"/>
        <v>4000</v>
      </c>
      <c r="AH112" s="135"/>
    </row>
    <row r="113" spans="30:34" x14ac:dyDescent="0.25">
      <c r="AD113" s="132" t="s">
        <v>262</v>
      </c>
      <c r="AE113" s="132" t="s">
        <v>143</v>
      </c>
      <c r="AF113" s="133">
        <v>4</v>
      </c>
      <c r="AG113">
        <f t="shared" si="26"/>
        <v>4400</v>
      </c>
    </row>
    <row r="114" spans="30:34" ht="25.5" x14ac:dyDescent="0.25">
      <c r="AD114" s="134" t="s">
        <v>263</v>
      </c>
      <c r="AE114" s="132" t="s">
        <v>258</v>
      </c>
      <c r="AF114" s="133">
        <v>2</v>
      </c>
      <c r="AG114">
        <f t="shared" si="26"/>
        <v>3800</v>
      </c>
    </row>
    <row r="115" spans="30:34" x14ac:dyDescent="0.25">
      <c r="AD115" s="137" t="s">
        <v>264</v>
      </c>
      <c r="AE115" s="132" t="s">
        <v>259</v>
      </c>
      <c r="AF115" s="133">
        <v>2</v>
      </c>
      <c r="AG115">
        <f t="shared" si="26"/>
        <v>3800</v>
      </c>
    </row>
    <row r="116" spans="30:34" x14ac:dyDescent="0.25">
      <c r="AD116" s="134" t="s">
        <v>265</v>
      </c>
      <c r="AE116" s="132" t="s">
        <v>144</v>
      </c>
      <c r="AF116" s="133">
        <v>4</v>
      </c>
      <c r="AG116">
        <f t="shared" si="26"/>
        <v>4400</v>
      </c>
      <c r="AH116" s="133" t="s">
        <v>171</v>
      </c>
    </row>
    <row r="117" spans="30:34" x14ac:dyDescent="0.25">
      <c r="AD117" s="132" t="s">
        <v>266</v>
      </c>
      <c r="AE117" s="134" t="s">
        <v>260</v>
      </c>
      <c r="AF117" s="135">
        <v>1</v>
      </c>
      <c r="AG117">
        <f t="shared" si="26"/>
        <v>3600</v>
      </c>
      <c r="AH117" s="135"/>
    </row>
    <row r="118" spans="30:34" x14ac:dyDescent="0.25">
      <c r="AD118" s="132" t="s">
        <v>267</v>
      </c>
      <c r="AE118" s="134" t="s">
        <v>261</v>
      </c>
      <c r="AF118" s="135">
        <v>3</v>
      </c>
      <c r="AG118">
        <f t="shared" si="26"/>
        <v>4000</v>
      </c>
      <c r="AH118" s="135"/>
    </row>
    <row r="119" spans="30:34" x14ac:dyDescent="0.25">
      <c r="AD119" s="132" t="s">
        <v>268</v>
      </c>
      <c r="AE119" s="132" t="s">
        <v>262</v>
      </c>
      <c r="AF119" s="135">
        <v>3</v>
      </c>
      <c r="AG119">
        <f t="shared" si="26"/>
        <v>4000</v>
      </c>
      <c r="AH119" s="135"/>
    </row>
    <row r="120" spans="30:34" x14ac:dyDescent="0.25">
      <c r="AD120" s="132" t="s">
        <v>146</v>
      </c>
      <c r="AE120" s="134" t="s">
        <v>263</v>
      </c>
      <c r="AF120" s="135">
        <v>3</v>
      </c>
      <c r="AG120">
        <f t="shared" si="26"/>
        <v>4000</v>
      </c>
      <c r="AH120" s="135"/>
    </row>
    <row r="121" spans="30:34" x14ac:dyDescent="0.25">
      <c r="AD121" s="134" t="s">
        <v>269</v>
      </c>
      <c r="AE121" s="137" t="s">
        <v>264</v>
      </c>
      <c r="AF121" s="135">
        <v>3</v>
      </c>
      <c r="AG121">
        <f t="shared" si="26"/>
        <v>4000</v>
      </c>
      <c r="AH121" s="135"/>
    </row>
    <row r="122" spans="30:34" x14ac:dyDescent="0.25">
      <c r="AD122" s="137" t="s">
        <v>50</v>
      </c>
      <c r="AE122" s="134" t="s">
        <v>265</v>
      </c>
      <c r="AF122" s="135">
        <v>3</v>
      </c>
      <c r="AG122">
        <f t="shared" si="26"/>
        <v>4000</v>
      </c>
      <c r="AH122" s="135"/>
    </row>
    <row r="123" spans="30:34" x14ac:dyDescent="0.25">
      <c r="AD123" s="132" t="s">
        <v>147</v>
      </c>
      <c r="AE123" s="132" t="s">
        <v>266</v>
      </c>
      <c r="AF123" s="135">
        <v>3</v>
      </c>
      <c r="AG123">
        <f t="shared" si="26"/>
        <v>4000</v>
      </c>
      <c r="AH123" s="135"/>
    </row>
    <row r="124" spans="30:34" x14ac:dyDescent="0.25">
      <c r="AD124" s="134" t="s">
        <v>270</v>
      </c>
      <c r="AE124" s="132" t="s">
        <v>267</v>
      </c>
      <c r="AF124" s="135">
        <v>3</v>
      </c>
      <c r="AG124">
        <f t="shared" si="26"/>
        <v>4000</v>
      </c>
      <c r="AH124" s="135"/>
    </row>
    <row r="125" spans="30:34" x14ac:dyDescent="0.25">
      <c r="AD125" s="137" t="s">
        <v>271</v>
      </c>
      <c r="AE125" s="132" t="s">
        <v>145</v>
      </c>
      <c r="AF125" s="133">
        <v>4</v>
      </c>
      <c r="AG125">
        <f t="shared" si="26"/>
        <v>4400</v>
      </c>
    </row>
    <row r="126" spans="30:34" x14ac:dyDescent="0.25">
      <c r="AD126" s="132" t="s">
        <v>482</v>
      </c>
      <c r="AE126" s="132" t="s">
        <v>268</v>
      </c>
      <c r="AF126" s="133">
        <v>4</v>
      </c>
      <c r="AG126">
        <f t="shared" si="26"/>
        <v>4400</v>
      </c>
    </row>
    <row r="127" spans="30:34" x14ac:dyDescent="0.25">
      <c r="AD127" s="137" t="s">
        <v>272</v>
      </c>
      <c r="AE127" s="132" t="s">
        <v>146</v>
      </c>
      <c r="AF127" s="133">
        <v>4</v>
      </c>
      <c r="AG127">
        <f t="shared" si="26"/>
        <v>4400</v>
      </c>
    </row>
    <row r="128" spans="30:34" x14ac:dyDescent="0.25">
      <c r="AD128" s="137" t="s">
        <v>273</v>
      </c>
      <c r="AE128" s="134" t="s">
        <v>269</v>
      </c>
      <c r="AF128" s="135">
        <v>1</v>
      </c>
      <c r="AG128">
        <f t="shared" si="26"/>
        <v>3600</v>
      </c>
      <c r="AH128" s="135"/>
    </row>
    <row r="129" spans="30:34" x14ac:dyDescent="0.25">
      <c r="AD129" s="137" t="s">
        <v>274</v>
      </c>
      <c r="AE129" s="137" t="s">
        <v>50</v>
      </c>
      <c r="AF129" s="133">
        <v>2</v>
      </c>
      <c r="AG129">
        <f t="shared" ref="AG129:AG192" si="27">VLOOKUP(AF129,$AB$1:$AC$4,2,0)</f>
        <v>3800</v>
      </c>
      <c r="AH129" s="133" t="s">
        <v>171</v>
      </c>
    </row>
    <row r="130" spans="30:34" x14ac:dyDescent="0.25">
      <c r="AD130" s="134" t="s">
        <v>483</v>
      </c>
      <c r="AE130" s="132" t="s">
        <v>147</v>
      </c>
      <c r="AF130" s="133">
        <v>4</v>
      </c>
      <c r="AG130">
        <f t="shared" si="27"/>
        <v>4400</v>
      </c>
    </row>
    <row r="131" spans="30:34" x14ac:dyDescent="0.25">
      <c r="AD131" s="132" t="s">
        <v>484</v>
      </c>
      <c r="AE131" s="132" t="s">
        <v>148</v>
      </c>
      <c r="AF131" s="133">
        <v>4</v>
      </c>
      <c r="AG131">
        <f t="shared" si="27"/>
        <v>4400</v>
      </c>
    </row>
    <row r="132" spans="30:34" x14ac:dyDescent="0.25">
      <c r="AD132" s="138" t="s">
        <v>275</v>
      </c>
      <c r="AE132" s="134" t="s">
        <v>270</v>
      </c>
      <c r="AF132" s="135">
        <v>3</v>
      </c>
      <c r="AG132">
        <f t="shared" si="27"/>
        <v>4000</v>
      </c>
      <c r="AH132" s="135"/>
    </row>
    <row r="133" spans="30:34" x14ac:dyDescent="0.25">
      <c r="AD133" s="140" t="s">
        <v>276</v>
      </c>
      <c r="AE133" s="137" t="s">
        <v>271</v>
      </c>
      <c r="AF133" s="135">
        <v>1</v>
      </c>
      <c r="AG133">
        <f t="shared" si="27"/>
        <v>3600</v>
      </c>
      <c r="AH133" s="135"/>
    </row>
    <row r="134" spans="30:34" x14ac:dyDescent="0.25">
      <c r="AD134" s="142" t="s">
        <v>277</v>
      </c>
      <c r="AE134" s="132" t="s">
        <v>482</v>
      </c>
      <c r="AF134" s="133">
        <v>3</v>
      </c>
      <c r="AG134">
        <f t="shared" si="27"/>
        <v>4000</v>
      </c>
    </row>
    <row r="135" spans="30:34" x14ac:dyDescent="0.25">
      <c r="AD135" s="140" t="s">
        <v>278</v>
      </c>
      <c r="AE135" s="137" t="s">
        <v>272</v>
      </c>
      <c r="AF135" s="135">
        <v>3</v>
      </c>
      <c r="AG135">
        <f t="shared" si="27"/>
        <v>4000</v>
      </c>
      <c r="AH135" s="135"/>
    </row>
    <row r="136" spans="30:34" x14ac:dyDescent="0.25">
      <c r="AD136" s="142" t="s">
        <v>150</v>
      </c>
      <c r="AE136" s="137" t="s">
        <v>273</v>
      </c>
      <c r="AF136" s="135">
        <v>3</v>
      </c>
      <c r="AG136">
        <f t="shared" si="27"/>
        <v>4000</v>
      </c>
      <c r="AH136" s="135"/>
    </row>
    <row r="137" spans="30:34" x14ac:dyDescent="0.25">
      <c r="AD137" s="140" t="s">
        <v>279</v>
      </c>
      <c r="AE137" s="137" t="s">
        <v>274</v>
      </c>
      <c r="AF137" s="135">
        <v>3</v>
      </c>
      <c r="AG137">
        <f t="shared" si="27"/>
        <v>4000</v>
      </c>
      <c r="AH137" s="135"/>
    </row>
    <row r="138" spans="30:34" x14ac:dyDescent="0.25">
      <c r="AD138" s="142" t="s">
        <v>48</v>
      </c>
      <c r="AE138" s="134" t="s">
        <v>483</v>
      </c>
      <c r="AF138" s="133">
        <v>1</v>
      </c>
      <c r="AG138">
        <f t="shared" si="27"/>
        <v>3600</v>
      </c>
    </row>
    <row r="139" spans="30:34" x14ac:dyDescent="0.25">
      <c r="AD139" s="142" t="s">
        <v>280</v>
      </c>
      <c r="AE139" s="132" t="s">
        <v>484</v>
      </c>
      <c r="AF139" s="133">
        <v>1</v>
      </c>
      <c r="AG139">
        <f t="shared" si="27"/>
        <v>3600</v>
      </c>
    </row>
    <row r="140" spans="30:34" x14ac:dyDescent="0.25">
      <c r="AD140" s="142" t="s">
        <v>281</v>
      </c>
      <c r="AE140" s="138" t="s">
        <v>275</v>
      </c>
      <c r="AF140" s="139">
        <v>3</v>
      </c>
      <c r="AG140">
        <f t="shared" si="27"/>
        <v>4000</v>
      </c>
      <c r="AH140" s="155"/>
    </row>
    <row r="141" spans="30:34" x14ac:dyDescent="0.25">
      <c r="AD141" s="144" t="s">
        <v>282</v>
      </c>
      <c r="AE141" s="140" t="s">
        <v>276</v>
      </c>
      <c r="AF141" s="141">
        <v>3</v>
      </c>
      <c r="AG141">
        <f t="shared" si="27"/>
        <v>4000</v>
      </c>
      <c r="AH141" s="156"/>
    </row>
    <row r="142" spans="30:34" x14ac:dyDescent="0.25">
      <c r="AD142" s="145" t="s">
        <v>283</v>
      </c>
      <c r="AE142" s="142" t="s">
        <v>277</v>
      </c>
      <c r="AF142" s="141">
        <v>3</v>
      </c>
      <c r="AG142">
        <f t="shared" si="27"/>
        <v>4000</v>
      </c>
      <c r="AH142" s="156"/>
    </row>
    <row r="143" spans="30:34" x14ac:dyDescent="0.25">
      <c r="AD143" s="147" t="s">
        <v>284</v>
      </c>
      <c r="AE143" s="140" t="s">
        <v>278</v>
      </c>
      <c r="AF143" s="141">
        <v>3</v>
      </c>
      <c r="AG143">
        <f t="shared" si="27"/>
        <v>4000</v>
      </c>
      <c r="AH143" s="156"/>
    </row>
    <row r="144" spans="30:34" x14ac:dyDescent="0.25">
      <c r="AD144" s="142" t="s">
        <v>285</v>
      </c>
      <c r="AE144" s="142" t="s">
        <v>149</v>
      </c>
      <c r="AF144" s="143">
        <v>4</v>
      </c>
      <c r="AG144">
        <f t="shared" si="27"/>
        <v>4400</v>
      </c>
      <c r="AH144" s="157"/>
    </row>
    <row r="145" spans="30:34" x14ac:dyDescent="0.25">
      <c r="AD145" s="144" t="s">
        <v>286</v>
      </c>
      <c r="AE145" s="142" t="s">
        <v>150</v>
      </c>
      <c r="AF145" s="143">
        <v>4</v>
      </c>
      <c r="AG145">
        <f t="shared" si="27"/>
        <v>4400</v>
      </c>
      <c r="AH145" s="157"/>
    </row>
    <row r="146" spans="30:34" x14ac:dyDescent="0.25">
      <c r="AD146" s="140" t="s">
        <v>287</v>
      </c>
      <c r="AE146" s="140" t="s">
        <v>279</v>
      </c>
      <c r="AF146" s="141">
        <v>3</v>
      </c>
      <c r="AG146">
        <f t="shared" si="27"/>
        <v>4000</v>
      </c>
      <c r="AH146" s="156"/>
    </row>
    <row r="147" spans="30:34" x14ac:dyDescent="0.25">
      <c r="AD147" s="140" t="s">
        <v>288</v>
      </c>
      <c r="AE147" s="142" t="s">
        <v>48</v>
      </c>
      <c r="AF147" s="143">
        <v>2</v>
      </c>
      <c r="AG147">
        <f t="shared" si="27"/>
        <v>3800</v>
      </c>
      <c r="AH147" s="157"/>
    </row>
    <row r="148" spans="30:34" ht="25.5" x14ac:dyDescent="0.25">
      <c r="AD148" s="142" t="s">
        <v>289</v>
      </c>
      <c r="AE148" s="142" t="s">
        <v>280</v>
      </c>
      <c r="AF148" s="143">
        <v>2</v>
      </c>
      <c r="AG148">
        <f t="shared" si="27"/>
        <v>3800</v>
      </c>
      <c r="AH148" s="157"/>
    </row>
    <row r="149" spans="30:34" x14ac:dyDescent="0.25">
      <c r="AD149" s="145" t="s">
        <v>290</v>
      </c>
      <c r="AE149" s="142" t="s">
        <v>281</v>
      </c>
      <c r="AF149" s="143">
        <v>4</v>
      </c>
      <c r="AG149">
        <f t="shared" si="27"/>
        <v>4400</v>
      </c>
      <c r="AH149" s="157"/>
    </row>
    <row r="150" spans="30:34" x14ac:dyDescent="0.25">
      <c r="AD150" s="149" t="s">
        <v>291</v>
      </c>
      <c r="AE150" s="144" t="s">
        <v>282</v>
      </c>
      <c r="AF150" s="143">
        <v>1</v>
      </c>
      <c r="AG150">
        <f t="shared" si="27"/>
        <v>3600</v>
      </c>
      <c r="AH150" s="157"/>
    </row>
    <row r="151" spans="30:34" x14ac:dyDescent="0.25">
      <c r="AD151" s="142" t="s">
        <v>292</v>
      </c>
      <c r="AE151" s="145" t="s">
        <v>283</v>
      </c>
      <c r="AF151" s="146">
        <v>3</v>
      </c>
      <c r="AG151">
        <f t="shared" si="27"/>
        <v>4000</v>
      </c>
      <c r="AH151" s="157"/>
    </row>
    <row r="152" spans="30:34" x14ac:dyDescent="0.25">
      <c r="AD152" s="144" t="s">
        <v>293</v>
      </c>
      <c r="AE152" s="147" t="s">
        <v>284</v>
      </c>
      <c r="AF152" s="148">
        <v>3</v>
      </c>
      <c r="AG152">
        <f t="shared" si="27"/>
        <v>4000</v>
      </c>
      <c r="AH152" s="158"/>
    </row>
    <row r="153" spans="30:34" x14ac:dyDescent="0.25">
      <c r="AD153" s="144" t="s">
        <v>294</v>
      </c>
      <c r="AE153" s="142" t="s">
        <v>285</v>
      </c>
      <c r="AF153" s="143">
        <v>4</v>
      </c>
      <c r="AG153">
        <f t="shared" si="27"/>
        <v>4400</v>
      </c>
      <c r="AH153" s="157"/>
    </row>
    <row r="154" spans="30:34" x14ac:dyDescent="0.25">
      <c r="AD154" s="142" t="s">
        <v>295</v>
      </c>
      <c r="AE154" s="144" t="s">
        <v>286</v>
      </c>
      <c r="AF154" s="141">
        <v>3</v>
      </c>
      <c r="AG154">
        <f t="shared" si="27"/>
        <v>4000</v>
      </c>
      <c r="AH154" s="156"/>
    </row>
    <row r="155" spans="30:34" x14ac:dyDescent="0.25">
      <c r="AD155" s="140" t="s">
        <v>485</v>
      </c>
      <c r="AE155" s="140" t="s">
        <v>287</v>
      </c>
      <c r="AF155" s="141">
        <v>1</v>
      </c>
      <c r="AG155">
        <f t="shared" si="27"/>
        <v>3600</v>
      </c>
      <c r="AH155" s="156"/>
    </row>
    <row r="156" spans="30:34" x14ac:dyDescent="0.25">
      <c r="AD156" s="142" t="s">
        <v>152</v>
      </c>
      <c r="AE156" s="140" t="s">
        <v>288</v>
      </c>
      <c r="AF156" s="141">
        <v>1</v>
      </c>
      <c r="AG156">
        <f t="shared" si="27"/>
        <v>3600</v>
      </c>
      <c r="AH156" s="156"/>
    </row>
    <row r="157" spans="30:34" x14ac:dyDescent="0.25">
      <c r="AD157" s="140" t="s">
        <v>51</v>
      </c>
      <c r="AE157" s="142" t="s">
        <v>289</v>
      </c>
      <c r="AF157" s="143">
        <v>3</v>
      </c>
      <c r="AG157">
        <f t="shared" si="27"/>
        <v>4000</v>
      </c>
      <c r="AH157" s="157"/>
    </row>
    <row r="158" spans="30:34" x14ac:dyDescent="0.25">
      <c r="AD158" s="140" t="s">
        <v>52</v>
      </c>
      <c r="AE158" s="145" t="s">
        <v>290</v>
      </c>
      <c r="AF158" s="146">
        <v>3</v>
      </c>
      <c r="AG158">
        <f t="shared" si="27"/>
        <v>4000</v>
      </c>
      <c r="AH158" s="159"/>
    </row>
    <row r="159" spans="30:34" x14ac:dyDescent="0.25">
      <c r="AD159" s="140" t="s">
        <v>53</v>
      </c>
      <c r="AE159" s="149" t="s">
        <v>291</v>
      </c>
      <c r="AF159" s="148">
        <v>3</v>
      </c>
      <c r="AG159">
        <f t="shared" si="27"/>
        <v>4000</v>
      </c>
      <c r="AH159" s="158"/>
    </row>
    <row r="160" spans="30:34" x14ac:dyDescent="0.25">
      <c r="AD160" s="142" t="s">
        <v>153</v>
      </c>
      <c r="AE160" s="142" t="s">
        <v>292</v>
      </c>
      <c r="AF160" s="143">
        <v>3</v>
      </c>
      <c r="AG160">
        <f t="shared" si="27"/>
        <v>4000</v>
      </c>
      <c r="AH160" s="157"/>
    </row>
    <row r="161" spans="30:34" x14ac:dyDescent="0.25">
      <c r="AD161" s="142" t="s">
        <v>155</v>
      </c>
      <c r="AE161" s="144" t="s">
        <v>293</v>
      </c>
      <c r="AF161" s="143">
        <v>3</v>
      </c>
      <c r="AG161">
        <f t="shared" si="27"/>
        <v>4000</v>
      </c>
      <c r="AH161" s="157"/>
    </row>
    <row r="162" spans="30:34" x14ac:dyDescent="0.25">
      <c r="AD162" s="140" t="s">
        <v>296</v>
      </c>
      <c r="AE162" s="144" t="s">
        <v>294</v>
      </c>
      <c r="AF162" s="143">
        <v>3</v>
      </c>
      <c r="AG162">
        <f t="shared" si="27"/>
        <v>4000</v>
      </c>
      <c r="AH162" s="157"/>
    </row>
    <row r="163" spans="30:34" x14ac:dyDescent="0.25">
      <c r="AD163" s="144" t="s">
        <v>297</v>
      </c>
      <c r="AE163" s="142" t="s">
        <v>151</v>
      </c>
      <c r="AF163" s="143">
        <v>4</v>
      </c>
      <c r="AG163">
        <f t="shared" si="27"/>
        <v>4400</v>
      </c>
      <c r="AH163" s="157"/>
    </row>
    <row r="164" spans="30:34" x14ac:dyDescent="0.25">
      <c r="AD164" s="140" t="s">
        <v>298</v>
      </c>
      <c r="AE164" s="142" t="s">
        <v>295</v>
      </c>
      <c r="AF164" s="143">
        <v>4</v>
      </c>
      <c r="AG164">
        <f t="shared" si="27"/>
        <v>4400</v>
      </c>
      <c r="AH164" s="157"/>
    </row>
    <row r="165" spans="30:34" x14ac:dyDescent="0.25">
      <c r="AD165" s="150" t="s">
        <v>299</v>
      </c>
      <c r="AE165" s="140" t="s">
        <v>485</v>
      </c>
      <c r="AF165" s="143">
        <v>2</v>
      </c>
      <c r="AG165">
        <f t="shared" si="27"/>
        <v>3800</v>
      </c>
      <c r="AH165" s="157" t="s">
        <v>171</v>
      </c>
    </row>
    <row r="166" spans="30:34" x14ac:dyDescent="0.25">
      <c r="AD166" s="138" t="s">
        <v>300</v>
      </c>
      <c r="AE166" s="142" t="s">
        <v>152</v>
      </c>
      <c r="AF166" s="143">
        <v>4</v>
      </c>
      <c r="AG166">
        <f t="shared" si="27"/>
        <v>4400</v>
      </c>
      <c r="AH166" s="157"/>
    </row>
    <row r="167" spans="30:34" x14ac:dyDescent="0.25">
      <c r="AD167" s="138" t="s">
        <v>301</v>
      </c>
      <c r="AE167" s="140" t="s">
        <v>51</v>
      </c>
      <c r="AF167" s="143">
        <v>2</v>
      </c>
      <c r="AG167">
        <f t="shared" si="27"/>
        <v>3800</v>
      </c>
      <c r="AH167" s="157"/>
    </row>
    <row r="168" spans="30:34" x14ac:dyDescent="0.25">
      <c r="AD168" s="147" t="s">
        <v>158</v>
      </c>
      <c r="AE168" s="140" t="s">
        <v>52</v>
      </c>
      <c r="AF168" s="143">
        <v>2</v>
      </c>
      <c r="AG168">
        <f t="shared" si="27"/>
        <v>3800</v>
      </c>
      <c r="AH168" s="157"/>
    </row>
    <row r="169" spans="30:34" x14ac:dyDescent="0.25">
      <c r="AD169" s="147" t="s">
        <v>302</v>
      </c>
      <c r="AE169" s="140" t="s">
        <v>53</v>
      </c>
      <c r="AF169" s="143">
        <v>2</v>
      </c>
      <c r="AG169">
        <f t="shared" si="27"/>
        <v>3800</v>
      </c>
      <c r="AH169" s="157"/>
    </row>
    <row r="170" spans="30:34" x14ac:dyDescent="0.25">
      <c r="AD170" s="144" t="s">
        <v>303</v>
      </c>
      <c r="AE170" s="142" t="s">
        <v>153</v>
      </c>
      <c r="AF170" s="143">
        <v>2</v>
      </c>
      <c r="AG170">
        <f t="shared" si="27"/>
        <v>3800</v>
      </c>
      <c r="AH170" s="157"/>
    </row>
    <row r="171" spans="30:34" x14ac:dyDescent="0.25">
      <c r="AD171" s="142" t="s">
        <v>486</v>
      </c>
      <c r="AE171" s="142" t="s">
        <v>154</v>
      </c>
      <c r="AF171" s="143">
        <v>4</v>
      </c>
      <c r="AG171">
        <f t="shared" si="27"/>
        <v>4400</v>
      </c>
      <c r="AH171" s="157"/>
    </row>
    <row r="172" spans="30:34" x14ac:dyDescent="0.25">
      <c r="AD172" s="147" t="s">
        <v>487</v>
      </c>
      <c r="AE172" s="142" t="s">
        <v>155</v>
      </c>
      <c r="AF172" s="143">
        <v>4</v>
      </c>
      <c r="AG172">
        <f t="shared" si="27"/>
        <v>4400</v>
      </c>
      <c r="AH172" s="157"/>
    </row>
    <row r="173" spans="30:34" x14ac:dyDescent="0.25">
      <c r="AD173" s="144" t="s">
        <v>304</v>
      </c>
      <c r="AE173" s="142" t="s">
        <v>156</v>
      </c>
      <c r="AF173" s="143">
        <v>4</v>
      </c>
      <c r="AG173">
        <f t="shared" si="27"/>
        <v>4400</v>
      </c>
      <c r="AH173" s="157"/>
    </row>
    <row r="174" spans="30:34" x14ac:dyDescent="0.25">
      <c r="AD174" s="140" t="s">
        <v>305</v>
      </c>
      <c r="AE174" s="142" t="s">
        <v>157</v>
      </c>
      <c r="AF174" s="143">
        <v>4</v>
      </c>
      <c r="AG174">
        <f t="shared" si="27"/>
        <v>4400</v>
      </c>
      <c r="AH174" s="157"/>
    </row>
    <row r="175" spans="30:34" x14ac:dyDescent="0.25">
      <c r="AD175" s="144" t="s">
        <v>306</v>
      </c>
      <c r="AE175" s="140" t="s">
        <v>296</v>
      </c>
      <c r="AF175" s="143">
        <v>1</v>
      </c>
      <c r="AG175">
        <f t="shared" si="27"/>
        <v>3600</v>
      </c>
      <c r="AH175" s="157"/>
    </row>
    <row r="176" spans="30:34" x14ac:dyDescent="0.25">
      <c r="AD176" s="142" t="s">
        <v>488</v>
      </c>
      <c r="AE176" s="144" t="s">
        <v>297</v>
      </c>
      <c r="AF176" s="143">
        <v>1</v>
      </c>
      <c r="AG176">
        <f t="shared" si="27"/>
        <v>3600</v>
      </c>
      <c r="AH176" s="157"/>
    </row>
    <row r="177" spans="30:34" x14ac:dyDescent="0.25">
      <c r="AD177" s="142" t="s">
        <v>489</v>
      </c>
      <c r="AE177" s="140" t="s">
        <v>298</v>
      </c>
      <c r="AF177" s="143">
        <v>1</v>
      </c>
      <c r="AG177">
        <f t="shared" si="27"/>
        <v>3600</v>
      </c>
      <c r="AH177" s="157"/>
    </row>
    <row r="178" spans="30:34" x14ac:dyDescent="0.25">
      <c r="AD178" s="140" t="s">
        <v>307</v>
      </c>
      <c r="AE178" s="150" t="s">
        <v>299</v>
      </c>
      <c r="AF178" s="146">
        <v>1</v>
      </c>
      <c r="AG178">
        <f t="shared" si="27"/>
        <v>3600</v>
      </c>
      <c r="AH178" s="159"/>
    </row>
    <row r="179" spans="30:34" x14ac:dyDescent="0.25">
      <c r="AD179" s="144" t="s">
        <v>308</v>
      </c>
      <c r="AE179" s="138" t="s">
        <v>300</v>
      </c>
      <c r="AF179" s="143">
        <v>1</v>
      </c>
      <c r="AG179">
        <f t="shared" si="27"/>
        <v>3600</v>
      </c>
      <c r="AH179" s="157"/>
    </row>
    <row r="180" spans="30:34" x14ac:dyDescent="0.25">
      <c r="AD180" s="144" t="s">
        <v>309</v>
      </c>
      <c r="AE180" s="138" t="s">
        <v>301</v>
      </c>
      <c r="AF180" s="143">
        <v>1</v>
      </c>
      <c r="AG180">
        <f t="shared" si="27"/>
        <v>3600</v>
      </c>
      <c r="AH180" s="157"/>
    </row>
    <row r="181" spans="30:34" x14ac:dyDescent="0.25">
      <c r="AD181" s="144" t="s">
        <v>310</v>
      </c>
      <c r="AE181" s="147" t="s">
        <v>158</v>
      </c>
      <c r="AF181" s="143">
        <v>4</v>
      </c>
      <c r="AG181">
        <f t="shared" si="27"/>
        <v>4400</v>
      </c>
      <c r="AH181" s="157"/>
    </row>
    <row r="182" spans="30:34" x14ac:dyDescent="0.25">
      <c r="AD182" s="144" t="s">
        <v>311</v>
      </c>
      <c r="AE182" s="147" t="s">
        <v>302</v>
      </c>
      <c r="AF182" s="143">
        <v>1</v>
      </c>
      <c r="AG182">
        <f t="shared" si="27"/>
        <v>3600</v>
      </c>
      <c r="AH182" s="157"/>
    </row>
    <row r="183" spans="30:34" x14ac:dyDescent="0.25">
      <c r="AD183" s="142" t="s">
        <v>56</v>
      </c>
      <c r="AE183" s="144" t="s">
        <v>303</v>
      </c>
      <c r="AF183" s="143">
        <v>4</v>
      </c>
      <c r="AG183">
        <f t="shared" si="27"/>
        <v>4400</v>
      </c>
      <c r="AH183" s="157"/>
    </row>
    <row r="184" spans="30:34" x14ac:dyDescent="0.25">
      <c r="AD184" s="142" t="s">
        <v>312</v>
      </c>
      <c r="AE184" s="142" t="s">
        <v>486</v>
      </c>
      <c r="AF184" s="143">
        <v>3</v>
      </c>
      <c r="AG184">
        <f t="shared" si="27"/>
        <v>4000</v>
      </c>
      <c r="AH184" s="157"/>
    </row>
    <row r="185" spans="30:34" x14ac:dyDescent="0.25">
      <c r="AD185" s="142" t="s">
        <v>55</v>
      </c>
      <c r="AE185" s="147" t="s">
        <v>487</v>
      </c>
      <c r="AF185" s="148">
        <v>3</v>
      </c>
      <c r="AG185">
        <f t="shared" si="27"/>
        <v>4000</v>
      </c>
      <c r="AH185" s="158"/>
    </row>
    <row r="186" spans="30:34" x14ac:dyDescent="0.25">
      <c r="AD186" s="142" t="s">
        <v>313</v>
      </c>
      <c r="AE186" s="144" t="s">
        <v>304</v>
      </c>
      <c r="AF186" s="141">
        <v>3</v>
      </c>
      <c r="AG186">
        <f t="shared" si="27"/>
        <v>4000</v>
      </c>
      <c r="AH186" s="156"/>
    </row>
    <row r="187" spans="30:34" x14ac:dyDescent="0.25">
      <c r="AD187" s="151" t="s">
        <v>314</v>
      </c>
      <c r="AE187" s="140" t="s">
        <v>305</v>
      </c>
      <c r="AF187" s="141">
        <v>3</v>
      </c>
      <c r="AG187">
        <f t="shared" si="27"/>
        <v>4000</v>
      </c>
      <c r="AH187" s="156"/>
    </row>
    <row r="188" spans="30:34" x14ac:dyDescent="0.25">
      <c r="AD188" s="142" t="s">
        <v>161</v>
      </c>
      <c r="AE188" s="144" t="s">
        <v>306</v>
      </c>
      <c r="AF188" s="141">
        <v>3</v>
      </c>
      <c r="AG188">
        <f t="shared" si="27"/>
        <v>4000</v>
      </c>
      <c r="AH188" s="156"/>
    </row>
    <row r="189" spans="30:34" x14ac:dyDescent="0.25">
      <c r="AD189" s="144" t="s">
        <v>315</v>
      </c>
      <c r="AE189" s="142" t="s">
        <v>488</v>
      </c>
      <c r="AF189" s="141">
        <v>3</v>
      </c>
      <c r="AG189">
        <f t="shared" si="27"/>
        <v>4000</v>
      </c>
      <c r="AH189" s="156"/>
    </row>
    <row r="190" spans="30:34" x14ac:dyDescent="0.25">
      <c r="AD190" s="142" t="s">
        <v>490</v>
      </c>
      <c r="AE190" s="142" t="s">
        <v>489</v>
      </c>
      <c r="AF190" s="143">
        <v>3</v>
      </c>
      <c r="AG190">
        <f t="shared" si="27"/>
        <v>4000</v>
      </c>
      <c r="AH190" s="157"/>
    </row>
    <row r="191" spans="30:34" x14ac:dyDescent="0.25">
      <c r="AD191" s="150" t="s">
        <v>316</v>
      </c>
      <c r="AE191" s="140" t="s">
        <v>307</v>
      </c>
      <c r="AF191" s="141">
        <v>3</v>
      </c>
      <c r="AG191">
        <f t="shared" si="27"/>
        <v>4000</v>
      </c>
      <c r="AH191" s="156"/>
    </row>
    <row r="192" spans="30:34" x14ac:dyDescent="0.25">
      <c r="AD192" s="138" t="s">
        <v>317</v>
      </c>
      <c r="AE192" s="144" t="s">
        <v>308</v>
      </c>
      <c r="AF192" s="141">
        <v>1</v>
      </c>
      <c r="AG192">
        <f t="shared" si="27"/>
        <v>3600</v>
      </c>
      <c r="AH192" s="156"/>
    </row>
    <row r="193" spans="30:34" x14ac:dyDescent="0.25">
      <c r="AD193" s="149" t="s">
        <v>318</v>
      </c>
      <c r="AE193" s="144" t="s">
        <v>309</v>
      </c>
      <c r="AF193" s="141">
        <v>1</v>
      </c>
      <c r="AG193">
        <f t="shared" ref="AG193:AG242" si="28">VLOOKUP(AF193,$AB$1:$AC$4,2,0)</f>
        <v>3600</v>
      </c>
      <c r="AH193" s="156"/>
    </row>
    <row r="194" spans="30:34" x14ac:dyDescent="0.25">
      <c r="AD194" s="140" t="s">
        <v>319</v>
      </c>
      <c r="AE194" s="144" t="s">
        <v>310</v>
      </c>
      <c r="AF194" s="141">
        <v>1</v>
      </c>
      <c r="AG194">
        <f t="shared" si="28"/>
        <v>3600</v>
      </c>
      <c r="AH194" s="156"/>
    </row>
    <row r="195" spans="30:34" x14ac:dyDescent="0.25">
      <c r="AD195" s="144" t="s">
        <v>320</v>
      </c>
      <c r="AE195" s="144" t="s">
        <v>311</v>
      </c>
      <c r="AF195" s="141">
        <v>1</v>
      </c>
      <c r="AG195">
        <f t="shared" si="28"/>
        <v>3600</v>
      </c>
      <c r="AH195" s="156"/>
    </row>
    <row r="196" spans="30:34" x14ac:dyDescent="0.25">
      <c r="AD196" s="144" t="s">
        <v>321</v>
      </c>
      <c r="AE196" s="142" t="s">
        <v>56</v>
      </c>
      <c r="AF196" s="143">
        <v>2</v>
      </c>
      <c r="AG196">
        <f t="shared" si="28"/>
        <v>3800</v>
      </c>
      <c r="AH196" s="157"/>
    </row>
    <row r="197" spans="30:34" ht="25.5" x14ac:dyDescent="0.25">
      <c r="AD197" s="144" t="s">
        <v>322</v>
      </c>
      <c r="AE197" s="142" t="s">
        <v>312</v>
      </c>
      <c r="AF197" s="143">
        <v>2</v>
      </c>
      <c r="AG197">
        <f t="shared" si="28"/>
        <v>3800</v>
      </c>
      <c r="AH197" s="157"/>
    </row>
    <row r="198" spans="30:34" x14ac:dyDescent="0.25">
      <c r="AD198" s="142" t="s">
        <v>162</v>
      </c>
      <c r="AE198" s="142" t="s">
        <v>55</v>
      </c>
      <c r="AF198" s="143">
        <v>2</v>
      </c>
      <c r="AG198">
        <f t="shared" si="28"/>
        <v>3800</v>
      </c>
      <c r="AH198" s="157"/>
    </row>
    <row r="199" spans="30:34" x14ac:dyDescent="0.25">
      <c r="AD199" s="142" t="s">
        <v>163</v>
      </c>
      <c r="AE199" s="142" t="s">
        <v>313</v>
      </c>
      <c r="AF199" s="143">
        <v>3</v>
      </c>
      <c r="AG199">
        <f t="shared" si="28"/>
        <v>4000</v>
      </c>
      <c r="AH199" s="157"/>
    </row>
    <row r="200" spans="30:34" x14ac:dyDescent="0.25">
      <c r="AD200" s="142" t="s">
        <v>323</v>
      </c>
      <c r="AE200" s="151" t="s">
        <v>314</v>
      </c>
      <c r="AF200" s="143">
        <v>3</v>
      </c>
      <c r="AG200">
        <f t="shared" si="28"/>
        <v>4000</v>
      </c>
      <c r="AH200" s="157"/>
    </row>
    <row r="201" spans="30:34" x14ac:dyDescent="0.25">
      <c r="AD201" s="142" t="s">
        <v>164</v>
      </c>
      <c r="AE201" s="152" t="s">
        <v>159</v>
      </c>
      <c r="AF201" s="146">
        <v>4</v>
      </c>
      <c r="AG201">
        <f t="shared" si="28"/>
        <v>4400</v>
      </c>
      <c r="AH201" s="159"/>
    </row>
    <row r="202" spans="30:34" x14ac:dyDescent="0.25">
      <c r="AD202" s="142" t="s">
        <v>324</v>
      </c>
      <c r="AE202" s="147" t="s">
        <v>160</v>
      </c>
      <c r="AF202" s="148">
        <v>4</v>
      </c>
      <c r="AG202">
        <f t="shared" si="28"/>
        <v>4400</v>
      </c>
      <c r="AH202" s="158"/>
    </row>
    <row r="203" spans="30:34" x14ac:dyDescent="0.25">
      <c r="AD203" s="142" t="s">
        <v>325</v>
      </c>
      <c r="AE203" s="142" t="s">
        <v>161</v>
      </c>
      <c r="AF203" s="143">
        <v>2</v>
      </c>
      <c r="AG203">
        <f t="shared" si="28"/>
        <v>3800</v>
      </c>
      <c r="AH203" s="157"/>
    </row>
    <row r="204" spans="30:34" x14ac:dyDescent="0.25">
      <c r="AD204" s="144" t="s">
        <v>326</v>
      </c>
      <c r="AE204" s="144" t="s">
        <v>315</v>
      </c>
      <c r="AF204" s="141">
        <v>3</v>
      </c>
      <c r="AG204">
        <f t="shared" si="28"/>
        <v>4000</v>
      </c>
      <c r="AH204" s="156"/>
    </row>
    <row r="205" spans="30:34" x14ac:dyDescent="0.25">
      <c r="AD205" s="142" t="s">
        <v>327</v>
      </c>
      <c r="AE205" s="142" t="s">
        <v>490</v>
      </c>
      <c r="AF205" s="143">
        <v>3</v>
      </c>
      <c r="AG205">
        <f t="shared" si="28"/>
        <v>4000</v>
      </c>
      <c r="AH205" s="157"/>
    </row>
    <row r="206" spans="30:34" x14ac:dyDescent="0.25">
      <c r="AD206" s="144" t="s">
        <v>328</v>
      </c>
      <c r="AE206" s="150" t="s">
        <v>316</v>
      </c>
      <c r="AF206" s="153">
        <v>3</v>
      </c>
      <c r="AG206">
        <f t="shared" si="28"/>
        <v>4000</v>
      </c>
      <c r="AH206" s="160"/>
    </row>
    <row r="207" spans="30:34" x14ac:dyDescent="0.25">
      <c r="AD207" s="142" t="s">
        <v>329</v>
      </c>
      <c r="AE207" s="138" t="s">
        <v>317</v>
      </c>
      <c r="AF207" s="148">
        <v>2</v>
      </c>
      <c r="AG207">
        <f t="shared" si="28"/>
        <v>3800</v>
      </c>
      <c r="AH207" s="158" t="s">
        <v>171</v>
      </c>
    </row>
    <row r="208" spans="30:34" x14ac:dyDescent="0.25">
      <c r="AD208" s="144" t="s">
        <v>330</v>
      </c>
      <c r="AE208" s="149" t="s">
        <v>318</v>
      </c>
      <c r="AF208" s="139">
        <v>3</v>
      </c>
      <c r="AG208">
        <f t="shared" si="28"/>
        <v>4000</v>
      </c>
      <c r="AH208" s="155"/>
    </row>
    <row r="209" spans="30:34" x14ac:dyDescent="0.25">
      <c r="AD209" s="144" t="s">
        <v>331</v>
      </c>
      <c r="AE209" s="140" t="s">
        <v>319</v>
      </c>
      <c r="AF209" s="141">
        <v>3</v>
      </c>
      <c r="AG209">
        <f t="shared" si="28"/>
        <v>4000</v>
      </c>
      <c r="AH209" s="156"/>
    </row>
    <row r="210" spans="30:34" x14ac:dyDescent="0.25">
      <c r="AD210" s="144" t="s">
        <v>332</v>
      </c>
      <c r="AE210" s="144" t="s">
        <v>320</v>
      </c>
      <c r="AF210" s="141">
        <v>3</v>
      </c>
      <c r="AG210">
        <f t="shared" si="28"/>
        <v>4000</v>
      </c>
      <c r="AH210" s="156"/>
    </row>
    <row r="211" spans="30:34" x14ac:dyDescent="0.25">
      <c r="AD211" s="144" t="s">
        <v>333</v>
      </c>
      <c r="AE211" s="144" t="s">
        <v>321</v>
      </c>
      <c r="AF211" s="139">
        <v>3</v>
      </c>
      <c r="AG211">
        <f t="shared" si="28"/>
        <v>4000</v>
      </c>
      <c r="AH211" s="156"/>
    </row>
    <row r="212" spans="30:34" x14ac:dyDescent="0.25">
      <c r="AD212" s="145" t="s">
        <v>334</v>
      </c>
      <c r="AE212" s="144" t="s">
        <v>322</v>
      </c>
      <c r="AF212" s="139">
        <v>3</v>
      </c>
      <c r="AG212">
        <f t="shared" si="28"/>
        <v>4000</v>
      </c>
      <c r="AH212" s="156"/>
    </row>
    <row r="213" spans="30:34" x14ac:dyDescent="0.25">
      <c r="AD213" s="142" t="s">
        <v>335</v>
      </c>
      <c r="AE213" s="142" t="s">
        <v>162</v>
      </c>
      <c r="AF213" s="143">
        <v>4</v>
      </c>
      <c r="AG213">
        <f t="shared" si="28"/>
        <v>4400</v>
      </c>
      <c r="AH213" s="157" t="s">
        <v>171</v>
      </c>
    </row>
    <row r="214" spans="30:34" x14ac:dyDescent="0.25">
      <c r="AD214" s="144" t="s">
        <v>336</v>
      </c>
      <c r="AE214" s="142" t="s">
        <v>163</v>
      </c>
      <c r="AF214" s="143">
        <v>4</v>
      </c>
      <c r="AG214">
        <f t="shared" si="28"/>
        <v>4400</v>
      </c>
      <c r="AH214" s="157"/>
    </row>
    <row r="215" spans="30:34" x14ac:dyDescent="0.25">
      <c r="AD215" s="144" t="s">
        <v>491</v>
      </c>
      <c r="AE215" s="142" t="s">
        <v>323</v>
      </c>
      <c r="AF215" s="143">
        <v>3</v>
      </c>
      <c r="AG215">
        <f t="shared" si="28"/>
        <v>4000</v>
      </c>
      <c r="AH215" s="157"/>
    </row>
    <row r="216" spans="30:34" x14ac:dyDescent="0.25">
      <c r="AD216" s="144" t="s">
        <v>492</v>
      </c>
      <c r="AE216" s="142" t="s">
        <v>164</v>
      </c>
      <c r="AF216" s="143">
        <v>4</v>
      </c>
      <c r="AG216">
        <f t="shared" si="28"/>
        <v>4400</v>
      </c>
      <c r="AH216" s="157"/>
    </row>
    <row r="217" spans="30:34" x14ac:dyDescent="0.25">
      <c r="AD217" s="142" t="s">
        <v>337</v>
      </c>
      <c r="AE217" s="142" t="s">
        <v>165</v>
      </c>
      <c r="AF217" s="143">
        <v>4</v>
      </c>
      <c r="AG217">
        <f t="shared" si="28"/>
        <v>4400</v>
      </c>
      <c r="AH217" s="157"/>
    </row>
    <row r="218" spans="30:34" x14ac:dyDescent="0.25">
      <c r="AD218" s="140" t="s">
        <v>338</v>
      </c>
      <c r="AE218" s="142" t="s">
        <v>324</v>
      </c>
      <c r="AF218" s="141">
        <v>3</v>
      </c>
      <c r="AG218">
        <f t="shared" si="28"/>
        <v>4000</v>
      </c>
      <c r="AH218" s="156"/>
    </row>
    <row r="219" spans="30:34" x14ac:dyDescent="0.25">
      <c r="AD219" s="144" t="s">
        <v>339</v>
      </c>
      <c r="AE219" s="142" t="s">
        <v>325</v>
      </c>
      <c r="AF219" s="141">
        <v>1</v>
      </c>
      <c r="AG219">
        <f t="shared" si="28"/>
        <v>3600</v>
      </c>
      <c r="AH219" s="156"/>
    </row>
    <row r="220" spans="30:34" x14ac:dyDescent="0.25">
      <c r="AD220" s="142" t="s">
        <v>340</v>
      </c>
      <c r="AE220" s="144" t="s">
        <v>326</v>
      </c>
      <c r="AF220" s="141">
        <v>1</v>
      </c>
      <c r="AG220">
        <f t="shared" si="28"/>
        <v>3600</v>
      </c>
      <c r="AH220" s="156"/>
    </row>
    <row r="221" spans="30:34" x14ac:dyDescent="0.25">
      <c r="AD221" s="142" t="s">
        <v>341</v>
      </c>
      <c r="AE221" s="142" t="s">
        <v>327</v>
      </c>
      <c r="AF221" s="141">
        <v>1</v>
      </c>
      <c r="AG221">
        <f t="shared" si="28"/>
        <v>3600</v>
      </c>
      <c r="AH221" s="156"/>
    </row>
    <row r="222" spans="30:34" x14ac:dyDescent="0.25">
      <c r="AD222" s="142" t="s">
        <v>342</v>
      </c>
      <c r="AE222" s="144" t="s">
        <v>328</v>
      </c>
      <c r="AF222" s="141">
        <v>1</v>
      </c>
      <c r="AG222">
        <f t="shared" si="28"/>
        <v>3600</v>
      </c>
      <c r="AH222" s="156"/>
    </row>
    <row r="223" spans="30:34" x14ac:dyDescent="0.25">
      <c r="AE223" s="142" t="s">
        <v>329</v>
      </c>
      <c r="AF223" s="141">
        <v>1</v>
      </c>
      <c r="AG223">
        <f t="shared" si="28"/>
        <v>3600</v>
      </c>
      <c r="AH223" s="156"/>
    </row>
    <row r="224" spans="30:34" x14ac:dyDescent="0.25">
      <c r="AE224" s="144" t="s">
        <v>330</v>
      </c>
      <c r="AF224" s="141">
        <v>1</v>
      </c>
      <c r="AG224">
        <f t="shared" si="28"/>
        <v>3600</v>
      </c>
      <c r="AH224" s="156"/>
    </row>
    <row r="225" spans="31:34" x14ac:dyDescent="0.25">
      <c r="AE225" s="144" t="s">
        <v>331</v>
      </c>
      <c r="AF225" s="141">
        <v>1</v>
      </c>
      <c r="AG225">
        <f t="shared" si="28"/>
        <v>3600</v>
      </c>
      <c r="AH225" s="156"/>
    </row>
    <row r="226" spans="31:34" x14ac:dyDescent="0.25">
      <c r="AE226" s="144" t="s">
        <v>332</v>
      </c>
      <c r="AF226" s="141">
        <v>1</v>
      </c>
      <c r="AG226">
        <f t="shared" si="28"/>
        <v>3600</v>
      </c>
      <c r="AH226" s="156"/>
    </row>
    <row r="227" spans="31:34" x14ac:dyDescent="0.25">
      <c r="AE227" s="144" t="s">
        <v>333</v>
      </c>
      <c r="AF227" s="141">
        <v>1</v>
      </c>
      <c r="AG227">
        <f t="shared" si="28"/>
        <v>3600</v>
      </c>
      <c r="AH227" s="156"/>
    </row>
    <row r="228" spans="31:34" x14ac:dyDescent="0.25">
      <c r="AE228" s="142" t="s">
        <v>166</v>
      </c>
      <c r="AF228" s="143">
        <v>4</v>
      </c>
      <c r="AG228">
        <f t="shared" si="28"/>
        <v>4400</v>
      </c>
      <c r="AH228" s="157"/>
    </row>
    <row r="229" spans="31:34" x14ac:dyDescent="0.25">
      <c r="AE229" s="145" t="s">
        <v>334</v>
      </c>
      <c r="AF229" s="146">
        <v>1</v>
      </c>
      <c r="AG229">
        <f t="shared" si="28"/>
        <v>3600</v>
      </c>
      <c r="AH229" s="159"/>
    </row>
    <row r="230" spans="31:34" x14ac:dyDescent="0.25">
      <c r="AE230" s="138" t="s">
        <v>167</v>
      </c>
      <c r="AF230" s="148">
        <v>4</v>
      </c>
      <c r="AG230">
        <f t="shared" si="28"/>
        <v>4400</v>
      </c>
      <c r="AH230" s="158"/>
    </row>
    <row r="231" spans="31:34" x14ac:dyDescent="0.25">
      <c r="AE231" s="140" t="s">
        <v>168</v>
      </c>
      <c r="AF231" s="143">
        <v>4</v>
      </c>
      <c r="AG231">
        <f t="shared" si="28"/>
        <v>4400</v>
      </c>
      <c r="AH231" s="157"/>
    </row>
    <row r="232" spans="31:34" x14ac:dyDescent="0.25">
      <c r="AE232" s="142" t="s">
        <v>335</v>
      </c>
      <c r="AF232" s="143">
        <v>4</v>
      </c>
      <c r="AG232">
        <f t="shared" si="28"/>
        <v>4400</v>
      </c>
      <c r="AH232" s="157"/>
    </row>
    <row r="233" spans="31:34" x14ac:dyDescent="0.25">
      <c r="AE233" s="140" t="s">
        <v>40</v>
      </c>
      <c r="AF233" s="143">
        <v>4</v>
      </c>
      <c r="AG233">
        <f t="shared" si="28"/>
        <v>4400</v>
      </c>
      <c r="AH233" s="157"/>
    </row>
    <row r="234" spans="31:34" x14ac:dyDescent="0.25">
      <c r="AE234" s="144" t="s">
        <v>336</v>
      </c>
      <c r="AF234" s="141">
        <v>1</v>
      </c>
      <c r="AG234">
        <f t="shared" si="28"/>
        <v>3600</v>
      </c>
      <c r="AH234" s="156"/>
    </row>
    <row r="235" spans="31:34" x14ac:dyDescent="0.25">
      <c r="AE235" s="144" t="s">
        <v>491</v>
      </c>
      <c r="AF235" s="143">
        <v>1</v>
      </c>
      <c r="AG235">
        <f t="shared" si="28"/>
        <v>3600</v>
      </c>
      <c r="AH235" s="157"/>
    </row>
    <row r="236" spans="31:34" x14ac:dyDescent="0.25">
      <c r="AE236" s="144" t="s">
        <v>492</v>
      </c>
      <c r="AF236" s="143">
        <v>1</v>
      </c>
      <c r="AG236">
        <f t="shared" si="28"/>
        <v>3600</v>
      </c>
      <c r="AH236" s="157"/>
    </row>
    <row r="237" spans="31:34" x14ac:dyDescent="0.25">
      <c r="AE237" s="142" t="s">
        <v>337</v>
      </c>
      <c r="AF237" s="143">
        <v>4</v>
      </c>
      <c r="AG237">
        <f t="shared" si="28"/>
        <v>4400</v>
      </c>
      <c r="AH237" s="157"/>
    </row>
    <row r="238" spans="31:34" x14ac:dyDescent="0.25">
      <c r="AE238" s="140" t="s">
        <v>338</v>
      </c>
      <c r="AF238" s="141">
        <v>3</v>
      </c>
      <c r="AG238">
        <f t="shared" si="28"/>
        <v>4000</v>
      </c>
      <c r="AH238" s="156"/>
    </row>
    <row r="239" spans="31:34" x14ac:dyDescent="0.25">
      <c r="AE239" s="144" t="s">
        <v>339</v>
      </c>
      <c r="AF239" s="141">
        <v>3</v>
      </c>
      <c r="AG239">
        <f t="shared" si="28"/>
        <v>4000</v>
      </c>
      <c r="AH239" s="156"/>
    </row>
    <row r="240" spans="31:34" x14ac:dyDescent="0.25">
      <c r="AE240" s="142" t="s">
        <v>340</v>
      </c>
      <c r="AF240" s="141">
        <v>3</v>
      </c>
      <c r="AG240">
        <f t="shared" si="28"/>
        <v>4000</v>
      </c>
      <c r="AH240" s="156"/>
    </row>
    <row r="241" spans="31:34" x14ac:dyDescent="0.25">
      <c r="AE241" s="142" t="s">
        <v>341</v>
      </c>
      <c r="AF241" s="141">
        <v>3</v>
      </c>
      <c r="AG241">
        <f t="shared" si="28"/>
        <v>4000</v>
      </c>
      <c r="AH241" s="156"/>
    </row>
    <row r="242" spans="31:34" x14ac:dyDescent="0.25">
      <c r="AE242" s="142" t="s">
        <v>342</v>
      </c>
      <c r="AF242" s="141">
        <v>3</v>
      </c>
      <c r="AG242">
        <f t="shared" si="28"/>
        <v>4000</v>
      </c>
      <c r="AH242" s="156"/>
    </row>
  </sheetData>
  <autoFilter ref="AD1:AH132"/>
  <sortState ref="R24:R41">
    <sortCondition ref="R24:R41"/>
  </sortState>
  <mergeCells count="47">
    <mergeCell ref="AI6:AI8"/>
    <mergeCell ref="A48:B48"/>
    <mergeCell ref="F48:H48"/>
    <mergeCell ref="A8:O8"/>
    <mergeCell ref="A30:O30"/>
    <mergeCell ref="A47:B47"/>
    <mergeCell ref="F47:H47"/>
    <mergeCell ref="D45:F45"/>
    <mergeCell ref="X38:AA38"/>
    <mergeCell ref="O40:O44"/>
    <mergeCell ref="D40:E40"/>
    <mergeCell ref="D41:E41"/>
    <mergeCell ref="D42:E42"/>
    <mergeCell ref="M6:M7"/>
    <mergeCell ref="N6:N7"/>
    <mergeCell ref="D43:E43"/>
    <mergeCell ref="J50:L50"/>
    <mergeCell ref="D6:D7"/>
    <mergeCell ref="A1:B1"/>
    <mergeCell ref="A2:B2"/>
    <mergeCell ref="A3:B3"/>
    <mergeCell ref="E1:G1"/>
    <mergeCell ref="H2:I2"/>
    <mergeCell ref="K1:O2"/>
    <mergeCell ref="A49:B49"/>
    <mergeCell ref="F49:H49"/>
    <mergeCell ref="C1:D1"/>
    <mergeCell ref="C2:D2"/>
    <mergeCell ref="C3:D3"/>
    <mergeCell ref="A4:C5"/>
    <mergeCell ref="D4:O5"/>
    <mergeCell ref="S7:AC7"/>
    <mergeCell ref="D44:E44"/>
    <mergeCell ref="A39:O39"/>
    <mergeCell ref="K6:K7"/>
    <mergeCell ref="J6:J7"/>
    <mergeCell ref="L6:L7"/>
    <mergeCell ref="C6:C7"/>
    <mergeCell ref="C31:C37"/>
    <mergeCell ref="C40:C44"/>
    <mergeCell ref="O6:O7"/>
    <mergeCell ref="H6:H7"/>
    <mergeCell ref="A6:A7"/>
    <mergeCell ref="B6:B7"/>
    <mergeCell ref="E6:F6"/>
    <mergeCell ref="G6:G7"/>
    <mergeCell ref="I6:I7"/>
  </mergeCells>
  <phoneticPr fontId="10" type="noConversion"/>
  <conditionalFormatting sqref="E9:G28 E31:G37">
    <cfRule type="cellIs" dxfId="14" priority="16" operator="greaterThan">
      <formula>2500</formula>
    </cfRule>
  </conditionalFormatting>
  <conditionalFormatting sqref="E9:F28">
    <cfRule type="cellIs" dxfId="13" priority="9" operator="equal">
      <formula>100</formula>
    </cfRule>
  </conditionalFormatting>
  <conditionalFormatting sqref="O40">
    <cfRule type="cellIs" dxfId="12" priority="5" stopIfTrue="1" operator="equal">
      <formula>2</formula>
    </cfRule>
  </conditionalFormatting>
  <conditionalFormatting sqref="O40">
    <cfRule type="expression" dxfId="11" priority="17">
      <formula>AND(#REF!="Металлик",O40=2)</formula>
    </cfRule>
  </conditionalFormatting>
  <dataValidations xWindow="771" yWindow="438" count="24">
    <dataValidation type="whole" allowBlank="1" showErrorMessage="1" sqref="A9:A28 A31:A37 A40:A44">
      <formula1>1</formula1>
      <formula2>50</formula2>
    </dataValidation>
    <dataValidation type="whole" allowBlank="1" showErrorMessage="1" sqref="G31:G37 G9:G28">
      <formula1>1</formula1>
      <formula2>100</formula2>
    </dataValidation>
    <dataValidation allowBlank="1" showErrorMessage="1" prompt="Внимание! При выборе детали менее 176 мм применяются повышающие коэфф." sqref="G9:G28 E31:E37 G31:G37"/>
    <dataValidation type="whole" allowBlank="1" showErrorMessage="1" prompt="Внимание! При выборе детали менее 176 мм применяются повышающие коэфф." sqref="E9:E28">
      <formula1>50</formula1>
      <formula2>2650</formula2>
    </dataValidation>
    <dataValidation type="list" allowBlank="1" showErrorMessage="1" sqref="L3">
      <formula1>$T$1:$T$2</formula1>
    </dataValidation>
    <dataValidation type="list" allowBlank="1" showErrorMessage="1" sqref="B10:B28 B31:B37">
      <formula1>$P$2:$P$11</formula1>
    </dataValidation>
    <dataValidation type="list" allowBlank="1" showErrorMessage="1" sqref="B9">
      <formula1>$P$2:$P$12</formula1>
    </dataValidation>
    <dataValidation allowBlank="1" showInputMessage="1" showErrorMessage="1" prompt="Внимание!! Для вида отделки Металлик - только односторонне окрашивание!" sqref="O40"/>
    <dataValidation type="list" allowBlank="1" showErrorMessage="1" sqref="B40:B44">
      <formula1>$P$2</formula1>
    </dataValidation>
    <dataValidation type="list" allowBlank="1" showInputMessage="1" showErrorMessage="1" sqref="O9:O28 O31:O37">
      <formula1>$Q$2:$Q$12</formula1>
    </dataValidation>
    <dataValidation type="whole" allowBlank="1" showInputMessage="1" showErrorMessage="1" sqref="F31:F37 F9:F28">
      <formula1>50</formula1>
      <formula2>1180</formula2>
    </dataValidation>
    <dataValidation allowBlank="1" showErrorMessage="1" sqref="K40:K44 C31 C40:C44"/>
    <dataValidation type="list" allowBlank="1" showInputMessage="1" showErrorMessage="1" sqref="F40:F44">
      <formula1>$Q$24:$Q$25</formula1>
    </dataValidation>
    <dataValidation type="list" allowBlank="1" showErrorMessage="1" sqref="D40:E44">
      <formula1>$P$24:$P$27</formula1>
    </dataValidation>
    <dataValidation type="list" allowBlank="1" showErrorMessage="1" sqref="D31:D37">
      <formula1>IF(OR(B31=$P$6,B31=$P$4),$P$20,$P$19:$P$20)</formula1>
    </dataValidation>
    <dataValidation type="list" allowBlank="1" showErrorMessage="1" sqref="D9:D28">
      <formula1>IF(B9=$P$2,$P$13:$P$16,IF(OR(B9=$P$6,B9=$P$4),$P$14,$P$13:$P$14))</formula1>
    </dataValidation>
    <dataValidation type="list" allowBlank="1" showInputMessage="1" showErrorMessage="1" sqref="O3">
      <formula1>$W$1:$W$3</formula1>
    </dataValidation>
    <dataValidation type="list" allowBlank="1" showInputMessage="1" showErrorMessage="1" sqref="J2">
      <formula1>$Z$1:$Z$2</formula1>
    </dataValidation>
    <dataValidation type="list" allowBlank="1" showInputMessage="1" showErrorMessage="1" sqref="AI29:AI38">
      <formula1>$AQ$1:$AQ$5</formula1>
    </dataValidation>
    <dataValidation type="list" allowBlank="1" showInputMessage="1" showErrorMessage="1" sqref="AI9:AI28">
      <formula1>$AJ$1:$AJ$5</formula1>
    </dataValidation>
    <dataValidation type="list" allowBlank="1" showInputMessage="1" showErrorMessage="1" sqref="L9:L28 L31:L37 L40:L44">
      <formula1>IF(AC9="П",$R$24:$R$41,)</formula1>
    </dataValidation>
    <dataValidation type="list" allowBlank="1" showErrorMessage="1" sqref="K9:K28 K31:K37">
      <formula1>IF(B9=$P$2,$R$14:$R$21,)</formula1>
    </dataValidation>
    <dataValidation type="list" allowBlank="1" showErrorMessage="1" sqref="J9:J28 J31:J37 J40:J44">
      <formula1>IF(B9=$P$2,$AE$1:$AE$242,$AD$1:$AD$222)</formula1>
    </dataValidation>
    <dataValidation type="list" allowBlank="1" showErrorMessage="1" sqref="C9:C28">
      <formula1>IF(AND(B9=$P$2,D9=$P$14),$Q$15:$Q$16,)</formula1>
    </dataValidation>
  </dataValidations>
  <pageMargins left="0.25" right="0.25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222"/>
  <sheetViews>
    <sheetView view="pageBreakPreview" zoomScale="85" zoomScaleNormal="85" zoomScaleSheetLayoutView="85" workbookViewId="0">
      <selection activeCell="N1" sqref="N1:AF1048576"/>
    </sheetView>
    <sheetView workbookViewId="1">
      <selection sqref="A1:B1"/>
    </sheetView>
  </sheetViews>
  <sheetFormatPr defaultRowHeight="15" x14ac:dyDescent="0.25"/>
  <cols>
    <col min="1" max="1" width="3.5703125" customWidth="1"/>
    <col min="2" max="2" width="15.5703125" bestFit="1" customWidth="1"/>
    <col min="3" max="3" width="22" bestFit="1" customWidth="1"/>
    <col min="5" max="5" width="10" customWidth="1"/>
    <col min="7" max="7" width="9.85546875" customWidth="1"/>
    <col min="8" max="8" width="11.42578125" customWidth="1"/>
    <col min="9" max="9" width="31.85546875" customWidth="1"/>
    <col min="10" max="10" width="19" bestFit="1" customWidth="1"/>
    <col min="12" max="12" width="10.7109375" customWidth="1"/>
    <col min="13" max="13" width="42" customWidth="1"/>
    <col min="14" max="14" width="26.5703125" hidden="1" customWidth="1"/>
    <col min="15" max="15" width="43.28515625" hidden="1" customWidth="1"/>
    <col min="16" max="16" width="44.7109375" hidden="1" customWidth="1"/>
    <col min="17" max="17" width="13.85546875" hidden="1" customWidth="1"/>
    <col min="18" max="22" width="9.140625" hidden="1" customWidth="1"/>
    <col min="23" max="23" width="10.28515625" hidden="1" customWidth="1"/>
    <col min="24" max="27" width="9.140625" hidden="1" customWidth="1"/>
    <col min="28" max="28" width="45.7109375" style="48" hidden="1" customWidth="1"/>
    <col min="29" max="29" width="28.7109375" hidden="1" customWidth="1"/>
    <col min="30" max="30" width="17.7109375" hidden="1" customWidth="1"/>
    <col min="31" max="31" width="16.42578125" hidden="1" customWidth="1"/>
    <col min="32" max="32" width="9.140625" hidden="1" customWidth="1"/>
    <col min="33" max="33" width="9.140625" customWidth="1"/>
  </cols>
  <sheetData>
    <row r="1" spans="1:32" ht="21.75" customHeight="1" thickBot="1" x14ac:dyDescent="0.3">
      <c r="A1" s="206" t="s">
        <v>0</v>
      </c>
      <c r="B1" s="206"/>
      <c r="C1" s="55"/>
      <c r="D1" s="238"/>
      <c r="E1" s="209"/>
      <c r="F1" s="210"/>
      <c r="G1" s="49" t="s">
        <v>1</v>
      </c>
      <c r="H1" s="49"/>
      <c r="I1" s="165"/>
      <c r="J1" s="236" t="s">
        <v>796</v>
      </c>
      <c r="K1" s="213"/>
      <c r="L1" s="213"/>
      <c r="M1" s="213"/>
      <c r="N1" s="42" t="s">
        <v>8</v>
      </c>
      <c r="O1" s="67" t="s">
        <v>87</v>
      </c>
      <c r="P1" s="68" t="s">
        <v>88</v>
      </c>
      <c r="R1" s="42" t="s">
        <v>86</v>
      </c>
      <c r="S1" s="42">
        <f>IF(J3=$R$1,1.24,1)</f>
        <v>1</v>
      </c>
      <c r="T1" s="42"/>
      <c r="U1" s="42">
        <v>1</v>
      </c>
      <c r="V1" s="42" t="s">
        <v>100</v>
      </c>
      <c r="W1" s="42"/>
      <c r="X1" t="s">
        <v>373</v>
      </c>
      <c r="Y1" s="42">
        <f>IF($I$2=$X$2,J40-(J40/100*30),IF($I$2=X1,J40*1.4,J40))</f>
        <v>0</v>
      </c>
      <c r="Z1" s="42">
        <v>1</v>
      </c>
      <c r="AA1" s="42">
        <v>4400</v>
      </c>
      <c r="AB1" s="65"/>
      <c r="AC1" s="132" t="s">
        <v>190</v>
      </c>
      <c r="AD1" s="133">
        <v>4</v>
      </c>
      <c r="AE1">
        <f t="shared" ref="AE1:AE48" si="0">VLOOKUP(AD1,$Z$1:$AA$4,2,0)</f>
        <v>5200</v>
      </c>
      <c r="AF1" s="133"/>
    </row>
    <row r="2" spans="1:32" ht="22.5" customHeight="1" thickBot="1" x14ac:dyDescent="0.3">
      <c r="A2" s="207" t="s">
        <v>2</v>
      </c>
      <c r="B2" s="207"/>
      <c r="C2" s="56"/>
      <c r="D2" s="17"/>
      <c r="E2" s="17"/>
      <c r="F2" s="17"/>
      <c r="G2" s="211" t="s">
        <v>37</v>
      </c>
      <c r="H2" s="212"/>
      <c r="I2" s="162"/>
      <c r="J2" s="237"/>
      <c r="K2" s="214"/>
      <c r="L2" s="214"/>
      <c r="M2" s="214"/>
      <c r="N2" s="41" t="s">
        <v>178</v>
      </c>
      <c r="O2" s="69" t="s">
        <v>89</v>
      </c>
      <c r="P2" s="69">
        <v>2</v>
      </c>
      <c r="R2" t="s">
        <v>5</v>
      </c>
      <c r="U2">
        <v>2</v>
      </c>
      <c r="V2">
        <f>M3</f>
        <v>0</v>
      </c>
      <c r="W2">
        <f>IF(V2=1,250,IF(V2=2,450,250))</f>
        <v>250</v>
      </c>
      <c r="X2" s="42" t="s">
        <v>101</v>
      </c>
      <c r="Z2">
        <v>2</v>
      </c>
      <c r="AA2">
        <v>4600</v>
      </c>
      <c r="AB2" s="45"/>
      <c r="AC2" s="134" t="s">
        <v>189</v>
      </c>
      <c r="AD2" s="135">
        <v>1</v>
      </c>
      <c r="AE2">
        <f t="shared" si="0"/>
        <v>4400</v>
      </c>
      <c r="AF2" s="135"/>
    </row>
    <row r="3" spans="1:32" ht="24.75" customHeight="1" thickBot="1" x14ac:dyDescent="0.3">
      <c r="A3" s="206" t="s">
        <v>3</v>
      </c>
      <c r="B3" s="206"/>
      <c r="C3" s="55"/>
      <c r="D3" s="17"/>
      <c r="E3" s="17"/>
      <c r="F3" s="17"/>
      <c r="I3" s="18" t="s">
        <v>4</v>
      </c>
      <c r="J3" s="163" t="s">
        <v>5</v>
      </c>
      <c r="K3" s="50" t="s">
        <v>38</v>
      </c>
      <c r="L3" s="50"/>
      <c r="M3" s="164"/>
      <c r="N3" s="41" t="s">
        <v>179</v>
      </c>
      <c r="O3" s="69" t="s">
        <v>90</v>
      </c>
      <c r="P3" s="69">
        <v>2</v>
      </c>
      <c r="U3">
        <v>3</v>
      </c>
      <c r="Z3">
        <v>3</v>
      </c>
      <c r="AA3">
        <v>4800</v>
      </c>
      <c r="AB3" s="43"/>
      <c r="AC3" s="134" t="s">
        <v>470</v>
      </c>
      <c r="AD3" s="135">
        <v>3</v>
      </c>
      <c r="AE3">
        <f t="shared" si="0"/>
        <v>4800</v>
      </c>
      <c r="AF3" s="135"/>
    </row>
    <row r="4" spans="1:32" ht="15.75" thickBot="1" x14ac:dyDescent="0.3">
      <c r="A4" s="220" t="s">
        <v>6</v>
      </c>
      <c r="B4" s="220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41" t="s">
        <v>180</v>
      </c>
      <c r="O4" s="69" t="s">
        <v>91</v>
      </c>
      <c r="P4" s="69">
        <v>2</v>
      </c>
      <c r="Z4">
        <v>4</v>
      </c>
      <c r="AA4">
        <v>5200</v>
      </c>
      <c r="AB4" s="43"/>
      <c r="AC4" s="132" t="s">
        <v>191</v>
      </c>
      <c r="AD4" s="135">
        <v>1</v>
      </c>
      <c r="AE4">
        <f t="shared" si="0"/>
        <v>4400</v>
      </c>
      <c r="AF4" s="135"/>
    </row>
    <row r="5" spans="1:32" ht="15.75" thickBot="1" x14ac:dyDescent="0.3">
      <c r="A5" s="221"/>
      <c r="B5" s="22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3"/>
      <c r="N5" s="41" t="s">
        <v>102</v>
      </c>
      <c r="O5" s="69" t="s">
        <v>92</v>
      </c>
      <c r="P5" s="69">
        <v>2</v>
      </c>
      <c r="AB5" s="43"/>
      <c r="AC5" s="134" t="s">
        <v>192</v>
      </c>
      <c r="AD5" s="135">
        <v>1</v>
      </c>
      <c r="AE5">
        <f t="shared" si="0"/>
        <v>4400</v>
      </c>
      <c r="AF5" s="135"/>
    </row>
    <row r="6" spans="1:32" ht="15.75" thickBot="1" x14ac:dyDescent="0.3">
      <c r="A6" s="201" t="s">
        <v>7</v>
      </c>
      <c r="B6" s="190" t="s">
        <v>8</v>
      </c>
      <c r="C6" s="190" t="s">
        <v>66</v>
      </c>
      <c r="D6" s="203" t="s">
        <v>9</v>
      </c>
      <c r="E6" s="204"/>
      <c r="F6" s="190" t="s">
        <v>11</v>
      </c>
      <c r="G6" s="199" t="s">
        <v>10</v>
      </c>
      <c r="H6" s="199" t="s">
        <v>12</v>
      </c>
      <c r="I6" s="190" t="s">
        <v>39</v>
      </c>
      <c r="J6" s="190" t="s">
        <v>65</v>
      </c>
      <c r="K6" s="234" t="s">
        <v>13</v>
      </c>
      <c r="L6" s="197" t="s">
        <v>14</v>
      </c>
      <c r="M6" s="197" t="s">
        <v>15</v>
      </c>
      <c r="N6" s="41" t="s">
        <v>105</v>
      </c>
      <c r="O6" s="69" t="s">
        <v>93</v>
      </c>
      <c r="P6" s="69">
        <v>2</v>
      </c>
      <c r="AB6" s="44"/>
      <c r="AC6" s="136" t="s">
        <v>193</v>
      </c>
      <c r="AD6" s="135">
        <v>1</v>
      </c>
      <c r="AE6">
        <f t="shared" si="0"/>
        <v>4400</v>
      </c>
      <c r="AF6" s="135"/>
    </row>
    <row r="7" spans="1:32" ht="31.5" customHeight="1" x14ac:dyDescent="0.25">
      <c r="A7" s="202"/>
      <c r="B7" s="192"/>
      <c r="C7" s="191"/>
      <c r="D7" s="2" t="s">
        <v>16</v>
      </c>
      <c r="E7" s="2" t="s">
        <v>17</v>
      </c>
      <c r="F7" s="192"/>
      <c r="G7" s="200"/>
      <c r="H7" s="200"/>
      <c r="I7" s="192"/>
      <c r="J7" s="192"/>
      <c r="K7" s="235"/>
      <c r="L7" s="198"/>
      <c r="M7" s="198"/>
      <c r="N7" s="41" t="s">
        <v>106</v>
      </c>
      <c r="O7" s="69" t="s">
        <v>94</v>
      </c>
      <c r="P7" s="69">
        <v>2</v>
      </c>
      <c r="Q7" s="239" t="s">
        <v>71</v>
      </c>
      <c r="R7" s="239"/>
      <c r="S7" s="239"/>
      <c r="T7" s="239"/>
      <c r="U7" s="239"/>
      <c r="V7" s="239"/>
      <c r="W7" s="239"/>
      <c r="X7" s="239"/>
      <c r="Y7" s="239"/>
      <c r="Z7" s="239"/>
      <c r="AB7" s="44"/>
      <c r="AC7" s="137" t="s">
        <v>194</v>
      </c>
      <c r="AD7" s="133">
        <v>2</v>
      </c>
      <c r="AE7">
        <f t="shared" si="0"/>
        <v>4600</v>
      </c>
      <c r="AF7" s="133" t="s">
        <v>171</v>
      </c>
    </row>
    <row r="8" spans="1:32" x14ac:dyDescent="0.25">
      <c r="A8" s="225" t="s">
        <v>18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O8" s="69" t="s">
        <v>95</v>
      </c>
      <c r="P8" s="69">
        <v>2</v>
      </c>
      <c r="Q8" s="42" t="s">
        <v>107</v>
      </c>
      <c r="R8" s="42" t="s">
        <v>73</v>
      </c>
      <c r="S8" s="42" t="s">
        <v>83</v>
      </c>
      <c r="T8" s="71" t="s">
        <v>88</v>
      </c>
      <c r="U8" s="71" t="s">
        <v>98</v>
      </c>
      <c r="V8" s="71" t="s">
        <v>172</v>
      </c>
      <c r="AB8" s="44"/>
      <c r="AC8" s="137" t="s">
        <v>195</v>
      </c>
      <c r="AD8" s="133">
        <v>2</v>
      </c>
      <c r="AE8">
        <f t="shared" si="0"/>
        <v>4600</v>
      </c>
      <c r="AF8" s="133" t="s">
        <v>171</v>
      </c>
    </row>
    <row r="9" spans="1:32" x14ac:dyDescent="0.25">
      <c r="A9" s="3">
        <v>1</v>
      </c>
      <c r="B9" s="4"/>
      <c r="C9" s="4"/>
      <c r="D9" s="5"/>
      <c r="E9" s="5"/>
      <c r="F9" s="12"/>
      <c r="G9" s="24">
        <f>D9*E9/1000000</f>
        <v>0</v>
      </c>
      <c r="H9" s="24">
        <f t="shared" ref="H9:H28" si="1">G9*F9</f>
        <v>0</v>
      </c>
      <c r="I9" s="5"/>
      <c r="J9" s="5"/>
      <c r="K9" s="29">
        <f t="shared" ref="K9:K28" si="2">(IFERROR(VLOOKUP(I9,AC:AE,3,0),0)+Q9+R9+S9)*$S$1</f>
        <v>0</v>
      </c>
      <c r="L9" s="30">
        <f>(K9*H9)+(U9*$S$1)</f>
        <v>0</v>
      </c>
      <c r="M9" s="6"/>
      <c r="O9" s="70" t="s">
        <v>96</v>
      </c>
      <c r="P9" s="69">
        <v>2</v>
      </c>
      <c r="Q9">
        <f>IF(COUNTIF(C9,"*22мм"),800,0)</f>
        <v>0</v>
      </c>
      <c r="R9">
        <f>IF(COUNTIF(C9,"*19мм"),400,0)</f>
        <v>0</v>
      </c>
      <c r="S9">
        <f>IF(J9&gt;0,1500,0)</f>
        <v>0</v>
      </c>
      <c r="T9">
        <f>IFERROR(VLOOKUP(M9,$O$2:$P$12,2,0),0)</f>
        <v>0</v>
      </c>
      <c r="U9">
        <f>T9*65</f>
        <v>0</v>
      </c>
      <c r="V9">
        <f t="shared" ref="V9:V28" si="3">IFERROR(VLOOKUP(I9,AC:AF,4,0),0)</f>
        <v>0</v>
      </c>
      <c r="AB9" s="44"/>
      <c r="AC9" s="137" t="s">
        <v>196</v>
      </c>
      <c r="AD9" s="133">
        <v>2</v>
      </c>
      <c r="AE9">
        <f t="shared" si="0"/>
        <v>4600</v>
      </c>
      <c r="AF9" s="133" t="s">
        <v>171</v>
      </c>
    </row>
    <row r="10" spans="1:32" ht="15.75" thickBot="1" x14ac:dyDescent="0.3">
      <c r="A10" s="7">
        <v>2</v>
      </c>
      <c r="B10" s="4"/>
      <c r="C10" s="4"/>
      <c r="D10" s="5"/>
      <c r="E10" s="5"/>
      <c r="F10" s="12"/>
      <c r="G10" s="24">
        <f t="shared" ref="G10:G28" si="4">D10*E10/1000000</f>
        <v>0</v>
      </c>
      <c r="H10" s="25">
        <f t="shared" si="1"/>
        <v>0</v>
      </c>
      <c r="I10" s="5"/>
      <c r="J10" s="5"/>
      <c r="K10" s="29">
        <f t="shared" si="2"/>
        <v>0</v>
      </c>
      <c r="L10" s="30">
        <f t="shared" ref="L10:L28" si="5">(K10*H10)+(U10*$S$1)</f>
        <v>0</v>
      </c>
      <c r="M10" s="6"/>
      <c r="O10" s="70" t="s">
        <v>97</v>
      </c>
      <c r="P10" s="69">
        <v>3</v>
      </c>
      <c r="Q10">
        <f t="shared" ref="Q10:Q28" si="6">IF(COUNTIF(C10,"*22мм"),800,0)</f>
        <v>0</v>
      </c>
      <c r="R10">
        <f t="shared" ref="R10:R28" si="7">IF(COUNTIF(C10,"*19мм"),400,0)</f>
        <v>0</v>
      </c>
      <c r="S10">
        <f t="shared" ref="S10:S37" si="8">IF(J10&gt;0,1500,0)</f>
        <v>0</v>
      </c>
      <c r="T10">
        <f t="shared" ref="T10:T37" si="9">IFERROR(VLOOKUP(M10,$O$2:$P$12,2,0),0)</f>
        <v>0</v>
      </c>
      <c r="U10">
        <f t="shared" ref="U10:U37" si="10">T10*65</f>
        <v>0</v>
      </c>
      <c r="V10">
        <f t="shared" si="3"/>
        <v>0</v>
      </c>
      <c r="AB10" s="44"/>
      <c r="AC10" s="137" t="s">
        <v>197</v>
      </c>
      <c r="AD10" s="133">
        <v>2</v>
      </c>
      <c r="AE10">
        <f t="shared" si="0"/>
        <v>4600</v>
      </c>
      <c r="AF10" s="133" t="s">
        <v>171</v>
      </c>
    </row>
    <row r="11" spans="1:32" ht="15.75" thickBot="1" x14ac:dyDescent="0.3">
      <c r="A11" s="7">
        <v>3</v>
      </c>
      <c r="B11" s="4"/>
      <c r="C11" s="4"/>
      <c r="D11" s="5"/>
      <c r="E11" s="5"/>
      <c r="F11" s="12"/>
      <c r="G11" s="24">
        <f t="shared" si="4"/>
        <v>0</v>
      </c>
      <c r="H11" s="25">
        <f t="shared" si="1"/>
        <v>0</v>
      </c>
      <c r="I11" s="5"/>
      <c r="J11" s="5"/>
      <c r="K11" s="29">
        <f t="shared" si="2"/>
        <v>0</v>
      </c>
      <c r="L11" s="30">
        <f t="shared" si="5"/>
        <v>0</v>
      </c>
      <c r="M11" s="6"/>
      <c r="N11" s="41"/>
      <c r="O11" s="70" t="s">
        <v>169</v>
      </c>
      <c r="P11" s="69">
        <v>4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3"/>
        <v>0</v>
      </c>
      <c r="AB11" s="46"/>
      <c r="AC11" s="137" t="s">
        <v>198</v>
      </c>
      <c r="AD11" s="133">
        <v>2</v>
      </c>
      <c r="AE11">
        <f t="shared" si="0"/>
        <v>4600</v>
      </c>
      <c r="AF11" s="133" t="s">
        <v>171</v>
      </c>
    </row>
    <row r="12" spans="1:32" x14ac:dyDescent="0.25">
      <c r="A12" s="7">
        <v>4</v>
      </c>
      <c r="B12" s="4"/>
      <c r="C12" s="4"/>
      <c r="D12" s="5"/>
      <c r="E12" s="5"/>
      <c r="F12" s="12"/>
      <c r="G12" s="24">
        <f t="shared" si="4"/>
        <v>0</v>
      </c>
      <c r="H12" s="25">
        <f t="shared" si="1"/>
        <v>0</v>
      </c>
      <c r="I12" s="5"/>
      <c r="J12" s="5"/>
      <c r="K12" s="29">
        <f t="shared" si="2"/>
        <v>0</v>
      </c>
      <c r="L12" s="30">
        <f t="shared" si="5"/>
        <v>0</v>
      </c>
      <c r="M12" s="6"/>
      <c r="N12" s="41"/>
      <c r="O12" s="70" t="s">
        <v>170</v>
      </c>
      <c r="P12" s="69">
        <v>5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3"/>
        <v>0</v>
      </c>
      <c r="AB12" s="46"/>
      <c r="AC12" s="134" t="s">
        <v>199</v>
      </c>
      <c r="AD12" s="133">
        <v>2</v>
      </c>
      <c r="AE12">
        <f t="shared" si="0"/>
        <v>4600</v>
      </c>
      <c r="AF12" s="133" t="s">
        <v>171</v>
      </c>
    </row>
    <row r="13" spans="1:32" x14ac:dyDescent="0.25">
      <c r="A13" s="7">
        <v>5</v>
      </c>
      <c r="B13" s="4"/>
      <c r="C13" s="4"/>
      <c r="D13" s="5"/>
      <c r="E13" s="5"/>
      <c r="F13" s="12"/>
      <c r="G13" s="24">
        <f t="shared" si="4"/>
        <v>0</v>
      </c>
      <c r="H13" s="25">
        <f t="shared" si="1"/>
        <v>0</v>
      </c>
      <c r="I13" s="5"/>
      <c r="J13" s="5"/>
      <c r="K13" s="29">
        <f t="shared" si="2"/>
        <v>0</v>
      </c>
      <c r="L13" s="30">
        <f t="shared" si="5"/>
        <v>0</v>
      </c>
      <c r="M13" s="6"/>
      <c r="N13" t="s">
        <v>67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3"/>
        <v>0</v>
      </c>
      <c r="AB13" s="43"/>
      <c r="AC13" s="132" t="s">
        <v>200</v>
      </c>
      <c r="AD13" s="133">
        <v>2</v>
      </c>
      <c r="AE13">
        <f t="shared" si="0"/>
        <v>4600</v>
      </c>
      <c r="AF13" s="133" t="s">
        <v>171</v>
      </c>
    </row>
    <row r="14" spans="1:32" x14ac:dyDescent="0.25">
      <c r="A14" s="7">
        <v>6</v>
      </c>
      <c r="B14" s="4"/>
      <c r="C14" s="4"/>
      <c r="D14" s="5"/>
      <c r="E14" s="5"/>
      <c r="F14" s="12"/>
      <c r="G14" s="24">
        <f t="shared" si="4"/>
        <v>0</v>
      </c>
      <c r="H14" s="25">
        <f t="shared" si="1"/>
        <v>0</v>
      </c>
      <c r="I14" s="5"/>
      <c r="J14" s="5"/>
      <c r="K14" s="29">
        <f t="shared" si="2"/>
        <v>0</v>
      </c>
      <c r="L14" s="30">
        <f t="shared" si="5"/>
        <v>0</v>
      </c>
      <c r="M14" s="6"/>
      <c r="N14" t="s">
        <v>68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3"/>
        <v>0</v>
      </c>
      <c r="AB14" s="43"/>
      <c r="AC14" s="134" t="s">
        <v>201</v>
      </c>
      <c r="AD14" s="133">
        <v>2</v>
      </c>
      <c r="AE14">
        <f t="shared" si="0"/>
        <v>4600</v>
      </c>
      <c r="AF14" s="133" t="s">
        <v>171</v>
      </c>
    </row>
    <row r="15" spans="1:32" x14ac:dyDescent="0.25">
      <c r="A15" s="7">
        <v>7</v>
      </c>
      <c r="B15" s="4"/>
      <c r="C15" s="4"/>
      <c r="D15" s="5"/>
      <c r="E15" s="5"/>
      <c r="F15" s="12"/>
      <c r="G15" s="24">
        <f t="shared" si="4"/>
        <v>0</v>
      </c>
      <c r="H15" s="25">
        <f t="shared" si="1"/>
        <v>0</v>
      </c>
      <c r="I15" s="5"/>
      <c r="J15" s="5"/>
      <c r="K15" s="29">
        <f t="shared" si="2"/>
        <v>0</v>
      </c>
      <c r="L15" s="30">
        <f t="shared" si="5"/>
        <v>0</v>
      </c>
      <c r="M15" s="6"/>
      <c r="N15" t="s">
        <v>103</v>
      </c>
      <c r="P15" s="42" t="s">
        <v>65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3"/>
        <v>0</v>
      </c>
      <c r="AB15" s="43"/>
      <c r="AC15" s="137" t="s">
        <v>202</v>
      </c>
      <c r="AD15" s="133">
        <v>2</v>
      </c>
      <c r="AE15">
        <f t="shared" si="0"/>
        <v>4600</v>
      </c>
      <c r="AF15" s="133" t="s">
        <v>171</v>
      </c>
    </row>
    <row r="16" spans="1:32" x14ac:dyDescent="0.25">
      <c r="A16" s="7">
        <v>8</v>
      </c>
      <c r="B16" s="4"/>
      <c r="C16" s="4"/>
      <c r="D16" s="5"/>
      <c r="E16" s="5"/>
      <c r="F16" s="12"/>
      <c r="G16" s="24">
        <f t="shared" si="4"/>
        <v>0</v>
      </c>
      <c r="H16" s="25">
        <f t="shared" si="1"/>
        <v>0</v>
      </c>
      <c r="I16" s="5"/>
      <c r="J16" s="5"/>
      <c r="K16" s="29">
        <f t="shared" si="2"/>
        <v>0</v>
      </c>
      <c r="L16" s="30">
        <f t="shared" si="5"/>
        <v>0</v>
      </c>
      <c r="M16" s="6"/>
      <c r="N16" t="s">
        <v>69</v>
      </c>
      <c r="P16" t="s">
        <v>801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3"/>
        <v>0</v>
      </c>
      <c r="AB16" s="43"/>
      <c r="AC16" s="134" t="s">
        <v>203</v>
      </c>
      <c r="AD16" s="135">
        <v>3</v>
      </c>
      <c r="AE16">
        <f t="shared" si="0"/>
        <v>4800</v>
      </c>
      <c r="AF16" s="135"/>
    </row>
    <row r="17" spans="1:32" x14ac:dyDescent="0.25">
      <c r="A17" s="7">
        <v>9</v>
      </c>
      <c r="B17" s="4"/>
      <c r="C17" s="4"/>
      <c r="D17" s="5"/>
      <c r="E17" s="5"/>
      <c r="F17" s="12"/>
      <c r="G17" s="24">
        <f t="shared" si="4"/>
        <v>0</v>
      </c>
      <c r="H17" s="25">
        <f t="shared" si="1"/>
        <v>0</v>
      </c>
      <c r="I17" s="5"/>
      <c r="J17" s="5"/>
      <c r="K17" s="29">
        <f t="shared" si="2"/>
        <v>0</v>
      </c>
      <c r="L17" s="30">
        <f t="shared" si="5"/>
        <v>0</v>
      </c>
      <c r="M17" s="6"/>
      <c r="N17" t="s">
        <v>70</v>
      </c>
      <c r="P17" t="s">
        <v>807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3"/>
        <v>0</v>
      </c>
      <c r="AB17" s="43"/>
      <c r="AC17" s="132" t="s">
        <v>130</v>
      </c>
      <c r="AD17" s="133">
        <v>4</v>
      </c>
      <c r="AE17">
        <f t="shared" si="0"/>
        <v>5200</v>
      </c>
      <c r="AF17" s="133" t="s">
        <v>171</v>
      </c>
    </row>
    <row r="18" spans="1:32" x14ac:dyDescent="0.25">
      <c r="A18" s="7">
        <v>10</v>
      </c>
      <c r="B18" s="4"/>
      <c r="C18" s="4"/>
      <c r="D18" s="5"/>
      <c r="E18" s="5"/>
      <c r="F18" s="12"/>
      <c r="G18" s="24">
        <f t="shared" si="4"/>
        <v>0</v>
      </c>
      <c r="H18" s="25">
        <f t="shared" si="1"/>
        <v>0</v>
      </c>
      <c r="I18" s="5"/>
      <c r="J18" s="5"/>
      <c r="K18" s="29">
        <f t="shared" si="2"/>
        <v>0</v>
      </c>
      <c r="L18" s="30">
        <f t="shared" si="5"/>
        <v>0</v>
      </c>
      <c r="M18" s="6"/>
      <c r="N18" t="s">
        <v>104</v>
      </c>
      <c r="P18" t="s">
        <v>813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3"/>
        <v>0</v>
      </c>
      <c r="AB18" s="43"/>
      <c r="AC18" s="132" t="s">
        <v>131</v>
      </c>
      <c r="AD18" s="133">
        <v>4</v>
      </c>
      <c r="AE18">
        <f t="shared" si="0"/>
        <v>5200</v>
      </c>
      <c r="AF18" s="133"/>
    </row>
    <row r="19" spans="1:32" x14ac:dyDescent="0.25">
      <c r="A19" s="7">
        <v>11</v>
      </c>
      <c r="B19" s="4"/>
      <c r="C19" s="4"/>
      <c r="D19" s="5"/>
      <c r="E19" s="5"/>
      <c r="F19" s="12"/>
      <c r="G19" s="24">
        <f t="shared" si="4"/>
        <v>0</v>
      </c>
      <c r="H19" s="25">
        <f t="shared" si="1"/>
        <v>0</v>
      </c>
      <c r="I19" s="5"/>
      <c r="J19" s="5"/>
      <c r="K19" s="29">
        <f t="shared" si="2"/>
        <v>0</v>
      </c>
      <c r="L19" s="30">
        <f t="shared" si="5"/>
        <v>0</v>
      </c>
      <c r="M19" s="6"/>
      <c r="P19" t="s">
        <v>802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3"/>
        <v>0</v>
      </c>
      <c r="AB19" s="43"/>
      <c r="AC19" s="137" t="s">
        <v>49</v>
      </c>
      <c r="AD19" s="133">
        <v>2</v>
      </c>
      <c r="AE19">
        <f t="shared" si="0"/>
        <v>4600</v>
      </c>
      <c r="AF19" s="133" t="s">
        <v>171</v>
      </c>
    </row>
    <row r="20" spans="1:32" x14ac:dyDescent="0.25">
      <c r="A20" s="7">
        <v>12</v>
      </c>
      <c r="B20" s="4"/>
      <c r="C20" s="4"/>
      <c r="D20" s="5"/>
      <c r="E20" s="5"/>
      <c r="F20" s="12"/>
      <c r="G20" s="24">
        <f t="shared" si="4"/>
        <v>0</v>
      </c>
      <c r="H20" s="25">
        <f t="shared" si="1"/>
        <v>0</v>
      </c>
      <c r="I20" s="5"/>
      <c r="J20" s="5"/>
      <c r="K20" s="29">
        <f t="shared" si="2"/>
        <v>0</v>
      </c>
      <c r="L20" s="30">
        <f t="shared" si="5"/>
        <v>0</v>
      </c>
      <c r="M20" s="6"/>
      <c r="P20" t="s">
        <v>808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3"/>
        <v>0</v>
      </c>
      <c r="AB20" s="43"/>
      <c r="AC20" s="132" t="s">
        <v>43</v>
      </c>
      <c r="AD20" s="133">
        <v>2</v>
      </c>
      <c r="AE20">
        <f t="shared" si="0"/>
        <v>4600</v>
      </c>
      <c r="AF20" s="133"/>
    </row>
    <row r="21" spans="1:32" x14ac:dyDescent="0.25">
      <c r="A21" s="7">
        <v>13</v>
      </c>
      <c r="B21" s="4"/>
      <c r="C21" s="4"/>
      <c r="D21" s="5"/>
      <c r="E21" s="5"/>
      <c r="F21" s="12"/>
      <c r="G21" s="24">
        <f t="shared" si="4"/>
        <v>0</v>
      </c>
      <c r="H21" s="25">
        <f t="shared" si="1"/>
        <v>0</v>
      </c>
      <c r="I21" s="5"/>
      <c r="J21" s="5"/>
      <c r="K21" s="29">
        <f t="shared" si="2"/>
        <v>0</v>
      </c>
      <c r="L21" s="30">
        <f t="shared" si="5"/>
        <v>0</v>
      </c>
      <c r="M21" s="6"/>
      <c r="P21" t="s">
        <v>814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3"/>
        <v>0</v>
      </c>
      <c r="AB21" s="43"/>
      <c r="AC21" s="132" t="s">
        <v>42</v>
      </c>
      <c r="AD21" s="133">
        <v>2</v>
      </c>
      <c r="AE21">
        <f t="shared" si="0"/>
        <v>4600</v>
      </c>
      <c r="AF21" s="133"/>
    </row>
    <row r="22" spans="1:32" x14ac:dyDescent="0.25">
      <c r="A22" s="7">
        <v>14</v>
      </c>
      <c r="B22" s="4"/>
      <c r="C22" s="4"/>
      <c r="D22" s="5"/>
      <c r="E22" s="5"/>
      <c r="F22" s="12"/>
      <c r="G22" s="24">
        <f t="shared" si="4"/>
        <v>0</v>
      </c>
      <c r="H22" s="25">
        <f t="shared" si="1"/>
        <v>0</v>
      </c>
      <c r="I22" s="5"/>
      <c r="J22" s="5"/>
      <c r="K22" s="29">
        <f t="shared" si="2"/>
        <v>0</v>
      </c>
      <c r="L22" s="30">
        <f t="shared" si="5"/>
        <v>0</v>
      </c>
      <c r="M22" s="6"/>
      <c r="P22" t="s">
        <v>797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3"/>
        <v>0</v>
      </c>
      <c r="AB22" s="45"/>
      <c r="AC22" s="132" t="s">
        <v>204</v>
      </c>
      <c r="AD22" s="135">
        <v>3</v>
      </c>
      <c r="AE22">
        <f t="shared" si="0"/>
        <v>4800</v>
      </c>
      <c r="AF22" s="135"/>
    </row>
    <row r="23" spans="1:32" x14ac:dyDescent="0.25">
      <c r="A23" s="7">
        <v>15</v>
      </c>
      <c r="B23" s="4"/>
      <c r="C23" s="4"/>
      <c r="D23" s="5"/>
      <c r="E23" s="5"/>
      <c r="F23" s="12"/>
      <c r="G23" s="24">
        <f t="shared" si="4"/>
        <v>0</v>
      </c>
      <c r="H23" s="25">
        <f t="shared" si="1"/>
        <v>0</v>
      </c>
      <c r="I23" s="5"/>
      <c r="J23" s="5"/>
      <c r="K23" s="29">
        <f t="shared" si="2"/>
        <v>0</v>
      </c>
      <c r="L23" s="30">
        <f t="shared" si="5"/>
        <v>0</v>
      </c>
      <c r="M23" s="6"/>
      <c r="P23" t="s">
        <v>803</v>
      </c>
      <c r="Q23">
        <f t="shared" si="6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0</v>
      </c>
      <c r="V23">
        <f t="shared" si="3"/>
        <v>0</v>
      </c>
      <c r="AB23" s="47"/>
      <c r="AC23" s="134" t="s">
        <v>205</v>
      </c>
      <c r="AD23" s="133">
        <v>1</v>
      </c>
      <c r="AE23">
        <f t="shared" si="0"/>
        <v>4400</v>
      </c>
      <c r="AF23" s="133"/>
    </row>
    <row r="24" spans="1:32" x14ac:dyDescent="0.25">
      <c r="A24" s="7">
        <v>16</v>
      </c>
      <c r="B24" s="4"/>
      <c r="C24" s="4"/>
      <c r="D24" s="5"/>
      <c r="E24" s="5"/>
      <c r="F24" s="12"/>
      <c r="G24" s="24">
        <f t="shared" si="4"/>
        <v>0</v>
      </c>
      <c r="H24" s="25">
        <f t="shared" si="1"/>
        <v>0</v>
      </c>
      <c r="I24" s="5"/>
      <c r="J24" s="5"/>
      <c r="K24" s="29">
        <f t="shared" si="2"/>
        <v>0</v>
      </c>
      <c r="L24" s="30">
        <f t="shared" si="5"/>
        <v>0</v>
      </c>
      <c r="M24" s="6"/>
      <c r="P24" t="s">
        <v>809</v>
      </c>
      <c r="Q24">
        <f t="shared" si="6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0</v>
      </c>
      <c r="V24">
        <f t="shared" si="3"/>
        <v>0</v>
      </c>
      <c r="AB24" s="43"/>
      <c r="AC24" s="134" t="s">
        <v>206</v>
      </c>
      <c r="AD24" s="135">
        <v>1</v>
      </c>
      <c r="AE24">
        <f t="shared" si="0"/>
        <v>4400</v>
      </c>
      <c r="AF24" s="135"/>
    </row>
    <row r="25" spans="1:32" x14ac:dyDescent="0.25">
      <c r="A25" s="7">
        <v>17</v>
      </c>
      <c r="B25" s="4"/>
      <c r="C25" s="4"/>
      <c r="D25" s="5"/>
      <c r="E25" s="5"/>
      <c r="F25" s="12"/>
      <c r="G25" s="24">
        <f t="shared" si="4"/>
        <v>0</v>
      </c>
      <c r="H25" s="25">
        <f t="shared" si="1"/>
        <v>0</v>
      </c>
      <c r="I25" s="5"/>
      <c r="J25" s="5"/>
      <c r="K25" s="29">
        <f t="shared" si="2"/>
        <v>0</v>
      </c>
      <c r="L25" s="30">
        <f t="shared" si="5"/>
        <v>0</v>
      </c>
      <c r="M25" s="6"/>
      <c r="P25" t="s">
        <v>799</v>
      </c>
      <c r="Q25">
        <f t="shared" si="6"/>
        <v>0</v>
      </c>
      <c r="R25">
        <f t="shared" si="7"/>
        <v>0</v>
      </c>
      <c r="S25">
        <f t="shared" si="8"/>
        <v>0</v>
      </c>
      <c r="T25">
        <f t="shared" si="9"/>
        <v>0</v>
      </c>
      <c r="U25">
        <f t="shared" si="10"/>
        <v>0</v>
      </c>
      <c r="V25">
        <f t="shared" si="3"/>
        <v>0</v>
      </c>
      <c r="AB25" s="47"/>
      <c r="AC25" s="137" t="s">
        <v>207</v>
      </c>
      <c r="AD25" s="133">
        <v>1</v>
      </c>
      <c r="AE25">
        <f t="shared" si="0"/>
        <v>4400</v>
      </c>
      <c r="AF25" s="133"/>
    </row>
    <row r="26" spans="1:32" x14ac:dyDescent="0.25">
      <c r="A26" s="7">
        <v>18</v>
      </c>
      <c r="B26" s="4"/>
      <c r="C26" s="4"/>
      <c r="D26" s="5"/>
      <c r="E26" s="5"/>
      <c r="F26" s="12"/>
      <c r="G26" s="24">
        <f t="shared" si="4"/>
        <v>0</v>
      </c>
      <c r="H26" s="25">
        <f t="shared" si="1"/>
        <v>0</v>
      </c>
      <c r="I26" s="5"/>
      <c r="J26" s="5"/>
      <c r="K26" s="29">
        <f t="shared" si="2"/>
        <v>0</v>
      </c>
      <c r="L26" s="30">
        <f t="shared" si="5"/>
        <v>0</v>
      </c>
      <c r="M26" s="6"/>
      <c r="P26" t="s">
        <v>805</v>
      </c>
      <c r="Q26">
        <f t="shared" si="6"/>
        <v>0</v>
      </c>
      <c r="R26">
        <f t="shared" si="7"/>
        <v>0</v>
      </c>
      <c r="S26">
        <f t="shared" si="8"/>
        <v>0</v>
      </c>
      <c r="T26">
        <f t="shared" si="9"/>
        <v>0</v>
      </c>
      <c r="U26">
        <f t="shared" si="10"/>
        <v>0</v>
      </c>
      <c r="V26">
        <f t="shared" si="3"/>
        <v>0</v>
      </c>
      <c r="AB26" s="43"/>
      <c r="AC26" s="134" t="s">
        <v>208</v>
      </c>
      <c r="AD26" s="135">
        <v>1</v>
      </c>
      <c r="AE26">
        <f t="shared" si="0"/>
        <v>4400</v>
      </c>
      <c r="AF26" s="135"/>
    </row>
    <row r="27" spans="1:32" x14ac:dyDescent="0.25">
      <c r="A27" s="7">
        <v>19</v>
      </c>
      <c r="B27" s="4"/>
      <c r="C27" s="4"/>
      <c r="D27" s="5"/>
      <c r="E27" s="5"/>
      <c r="F27" s="12"/>
      <c r="G27" s="24">
        <f t="shared" si="4"/>
        <v>0</v>
      </c>
      <c r="H27" s="25">
        <f t="shared" si="1"/>
        <v>0</v>
      </c>
      <c r="I27" s="5"/>
      <c r="J27" s="5"/>
      <c r="K27" s="29">
        <f t="shared" si="2"/>
        <v>0</v>
      </c>
      <c r="L27" s="30">
        <f t="shared" si="5"/>
        <v>0</v>
      </c>
      <c r="M27" s="6"/>
      <c r="P27" t="s">
        <v>811</v>
      </c>
      <c r="Q27">
        <f t="shared" si="6"/>
        <v>0</v>
      </c>
      <c r="R27">
        <f t="shared" si="7"/>
        <v>0</v>
      </c>
      <c r="S27">
        <f t="shared" si="8"/>
        <v>0</v>
      </c>
      <c r="T27">
        <f t="shared" si="9"/>
        <v>0</v>
      </c>
      <c r="U27">
        <f t="shared" si="10"/>
        <v>0</v>
      </c>
      <c r="V27">
        <f t="shared" si="3"/>
        <v>0</v>
      </c>
      <c r="AB27" s="43"/>
      <c r="AC27" s="137" t="s">
        <v>209</v>
      </c>
      <c r="AD27" s="133">
        <v>1</v>
      </c>
      <c r="AE27">
        <f t="shared" si="0"/>
        <v>4400</v>
      </c>
      <c r="AF27" s="133"/>
    </row>
    <row r="28" spans="1:32" x14ac:dyDescent="0.25">
      <c r="A28" s="7">
        <v>20</v>
      </c>
      <c r="B28" s="4"/>
      <c r="C28" s="4"/>
      <c r="D28" s="5"/>
      <c r="E28" s="5"/>
      <c r="F28" s="12"/>
      <c r="G28" s="24">
        <f t="shared" si="4"/>
        <v>0</v>
      </c>
      <c r="H28" s="25">
        <f t="shared" si="1"/>
        <v>0</v>
      </c>
      <c r="I28" s="5"/>
      <c r="J28" s="5"/>
      <c r="K28" s="29">
        <f t="shared" si="2"/>
        <v>0</v>
      </c>
      <c r="L28" s="30">
        <f t="shared" si="5"/>
        <v>0</v>
      </c>
      <c r="M28" s="6"/>
      <c r="P28" t="s">
        <v>798</v>
      </c>
      <c r="Q28">
        <f t="shared" si="6"/>
        <v>0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V28">
        <f t="shared" si="3"/>
        <v>0</v>
      </c>
      <c r="AB28" s="43"/>
      <c r="AC28" s="132" t="s">
        <v>132</v>
      </c>
      <c r="AD28" s="133">
        <v>4</v>
      </c>
      <c r="AE28">
        <f t="shared" si="0"/>
        <v>5200</v>
      </c>
      <c r="AF28" s="133"/>
    </row>
    <row r="29" spans="1:32" x14ac:dyDescent="0.25">
      <c r="A29" s="8" t="s">
        <v>19</v>
      </c>
      <c r="B29" s="8"/>
      <c r="C29" s="8"/>
      <c r="D29" s="8"/>
      <c r="E29" s="8"/>
      <c r="F29" s="28">
        <f>SUM(F9:F28)</f>
        <v>0</v>
      </c>
      <c r="G29" s="26"/>
      <c r="H29" s="27">
        <f>SUM(H9:H28)</f>
        <v>0</v>
      </c>
      <c r="I29" s="9"/>
      <c r="J29" s="9"/>
      <c r="K29" s="31"/>
      <c r="L29" s="32">
        <f>SUM(L9:L28)</f>
        <v>0</v>
      </c>
      <c r="M29" s="9"/>
      <c r="P29" t="s">
        <v>804</v>
      </c>
      <c r="AB29" s="43"/>
      <c r="AC29" s="132" t="s">
        <v>471</v>
      </c>
      <c r="AD29" s="135">
        <v>3</v>
      </c>
      <c r="AE29">
        <f t="shared" si="0"/>
        <v>4800</v>
      </c>
      <c r="AF29" s="135"/>
    </row>
    <row r="30" spans="1:32" x14ac:dyDescent="0.25">
      <c r="A30" s="225" t="s">
        <v>20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P30" t="s">
        <v>810</v>
      </c>
      <c r="AB30" s="45"/>
      <c r="AC30" s="134" t="s">
        <v>210</v>
      </c>
      <c r="AD30" s="133">
        <v>1</v>
      </c>
      <c r="AE30">
        <f t="shared" si="0"/>
        <v>4400</v>
      </c>
      <c r="AF30" s="133"/>
    </row>
    <row r="31" spans="1:32" x14ac:dyDescent="0.25">
      <c r="A31" s="3">
        <v>1</v>
      </c>
      <c r="B31" s="4"/>
      <c r="C31" s="4"/>
      <c r="D31" s="5"/>
      <c r="E31" s="5"/>
      <c r="F31" s="14"/>
      <c r="G31" s="24">
        <f t="shared" ref="G31:G37" si="11">D31*E31/1000000</f>
        <v>0</v>
      </c>
      <c r="H31" s="24">
        <f t="shared" ref="H31:H37" si="12">G31*F31</f>
        <v>0</v>
      </c>
      <c r="I31" s="5"/>
      <c r="J31" s="5"/>
      <c r="K31" s="29">
        <f t="shared" ref="K31:K37" si="13">(IFERROR(VLOOKUP(I31,AC:AE,3,0),0)+Q31+R31+S31)*$S$1</f>
        <v>0</v>
      </c>
      <c r="L31" s="30">
        <f t="shared" ref="L31:L37" si="14">(K31*H31)+(U31*$S$1)</f>
        <v>0</v>
      </c>
      <c r="M31" s="6"/>
      <c r="P31" t="s">
        <v>800</v>
      </c>
      <c r="Q31">
        <f>IF(COUNTIF(C31,"*22мм"),800,0)</f>
        <v>0</v>
      </c>
      <c r="R31">
        <f>IF(COUNTIF(C31,"*19мм"),400,0)</f>
        <v>0</v>
      </c>
      <c r="S31">
        <f t="shared" si="8"/>
        <v>0</v>
      </c>
      <c r="T31">
        <f t="shared" si="9"/>
        <v>0</v>
      </c>
      <c r="U31">
        <f t="shared" si="10"/>
        <v>0</v>
      </c>
      <c r="V31">
        <f t="shared" ref="V31:V37" si="15">IFERROR(VLOOKUP(I31,AC:AF,4,0),0)</f>
        <v>0</v>
      </c>
      <c r="AB31" s="45"/>
      <c r="AC31" s="132" t="s">
        <v>114</v>
      </c>
      <c r="AD31" s="133">
        <v>2</v>
      </c>
      <c r="AE31">
        <f t="shared" si="0"/>
        <v>4600</v>
      </c>
      <c r="AF31" s="133" t="s">
        <v>171</v>
      </c>
    </row>
    <row r="32" spans="1:32" x14ac:dyDescent="0.25">
      <c r="A32" s="3">
        <v>2</v>
      </c>
      <c r="B32" s="4"/>
      <c r="C32" s="4"/>
      <c r="D32" s="5"/>
      <c r="E32" s="5"/>
      <c r="F32" s="14"/>
      <c r="G32" s="25">
        <f t="shared" si="11"/>
        <v>0</v>
      </c>
      <c r="H32" s="25">
        <f t="shared" si="12"/>
        <v>0</v>
      </c>
      <c r="I32" s="5"/>
      <c r="J32" s="5"/>
      <c r="K32" s="29">
        <f t="shared" si="13"/>
        <v>0</v>
      </c>
      <c r="L32" s="30">
        <f t="shared" si="14"/>
        <v>0</v>
      </c>
      <c r="M32" s="6"/>
      <c r="P32" t="s">
        <v>806</v>
      </c>
      <c r="Q32">
        <f t="shared" ref="Q32:Q37" si="16">IF(COUNTIF(C32,"*22мм"),800,0)</f>
        <v>0</v>
      </c>
      <c r="R32">
        <f t="shared" ref="R32:R37" si="17">IF(COUNTIF(C32,"*19мм"),400,0)</f>
        <v>0</v>
      </c>
      <c r="S32">
        <f t="shared" si="8"/>
        <v>0</v>
      </c>
      <c r="T32">
        <f t="shared" si="9"/>
        <v>0</v>
      </c>
      <c r="U32">
        <f t="shared" si="10"/>
        <v>0</v>
      </c>
      <c r="V32">
        <f t="shared" si="15"/>
        <v>0</v>
      </c>
      <c r="AB32" s="45"/>
      <c r="AC32" s="134" t="s">
        <v>472</v>
      </c>
      <c r="AD32" s="135">
        <v>1</v>
      </c>
      <c r="AE32">
        <f t="shared" si="0"/>
        <v>4400</v>
      </c>
      <c r="AF32" s="135"/>
    </row>
    <row r="33" spans="1:32" x14ac:dyDescent="0.25">
      <c r="A33" s="3">
        <v>3</v>
      </c>
      <c r="B33" s="4"/>
      <c r="C33" s="4"/>
      <c r="D33" s="5"/>
      <c r="E33" s="5"/>
      <c r="F33" s="12"/>
      <c r="G33" s="25">
        <f t="shared" si="11"/>
        <v>0</v>
      </c>
      <c r="H33" s="25">
        <f t="shared" si="12"/>
        <v>0</v>
      </c>
      <c r="I33" s="5"/>
      <c r="J33" s="5"/>
      <c r="K33" s="29">
        <f t="shared" si="13"/>
        <v>0</v>
      </c>
      <c r="L33" s="30">
        <f t="shared" si="14"/>
        <v>0</v>
      </c>
      <c r="M33" s="6"/>
      <c r="P33" t="s">
        <v>812</v>
      </c>
      <c r="Q33">
        <f t="shared" si="16"/>
        <v>0</v>
      </c>
      <c r="R33">
        <f t="shared" si="17"/>
        <v>0</v>
      </c>
      <c r="S33">
        <f t="shared" si="8"/>
        <v>0</v>
      </c>
      <c r="T33">
        <f t="shared" si="9"/>
        <v>0</v>
      </c>
      <c r="U33">
        <f t="shared" si="10"/>
        <v>0</v>
      </c>
      <c r="V33">
        <f t="shared" si="15"/>
        <v>0</v>
      </c>
      <c r="AB33" s="45"/>
      <c r="AC33" s="134" t="s">
        <v>473</v>
      </c>
      <c r="AD33" s="135">
        <v>3</v>
      </c>
      <c r="AE33">
        <f t="shared" si="0"/>
        <v>4800</v>
      </c>
      <c r="AF33" s="135"/>
    </row>
    <row r="34" spans="1:32" x14ac:dyDescent="0.25">
      <c r="A34" s="3">
        <v>4</v>
      </c>
      <c r="B34" s="4"/>
      <c r="C34" s="4"/>
      <c r="D34" s="5"/>
      <c r="E34" s="5"/>
      <c r="F34" s="12"/>
      <c r="G34" s="25">
        <f t="shared" si="11"/>
        <v>0</v>
      </c>
      <c r="H34" s="25">
        <f t="shared" si="12"/>
        <v>0</v>
      </c>
      <c r="I34" s="5"/>
      <c r="J34" s="5"/>
      <c r="K34" s="29">
        <f t="shared" si="13"/>
        <v>0</v>
      </c>
      <c r="L34" s="30">
        <f t="shared" si="14"/>
        <v>0</v>
      </c>
      <c r="M34" s="6"/>
      <c r="Q34">
        <f t="shared" si="16"/>
        <v>0</v>
      </c>
      <c r="R34">
        <f t="shared" si="17"/>
        <v>0</v>
      </c>
      <c r="S34">
        <f t="shared" si="8"/>
        <v>0</v>
      </c>
      <c r="T34">
        <f t="shared" si="9"/>
        <v>0</v>
      </c>
      <c r="U34">
        <f t="shared" si="10"/>
        <v>0</v>
      </c>
      <c r="V34">
        <f t="shared" si="15"/>
        <v>0</v>
      </c>
      <c r="AB34" s="45"/>
      <c r="AC34" s="132" t="s">
        <v>135</v>
      </c>
      <c r="AD34" s="135">
        <v>3</v>
      </c>
      <c r="AE34">
        <f t="shared" si="0"/>
        <v>4800</v>
      </c>
      <c r="AF34" s="135"/>
    </row>
    <row r="35" spans="1:32" x14ac:dyDescent="0.25">
      <c r="A35" s="3">
        <v>5</v>
      </c>
      <c r="B35" s="4"/>
      <c r="C35" s="4"/>
      <c r="D35" s="5"/>
      <c r="E35" s="5"/>
      <c r="F35" s="12"/>
      <c r="G35" s="25">
        <f t="shared" si="11"/>
        <v>0</v>
      </c>
      <c r="H35" s="25">
        <f t="shared" si="12"/>
        <v>0</v>
      </c>
      <c r="I35" s="5"/>
      <c r="J35" s="5"/>
      <c r="K35" s="29">
        <f t="shared" si="13"/>
        <v>0</v>
      </c>
      <c r="L35" s="30">
        <f t="shared" si="14"/>
        <v>0</v>
      </c>
      <c r="M35" s="6"/>
      <c r="Q35">
        <f t="shared" si="16"/>
        <v>0</v>
      </c>
      <c r="R35">
        <f t="shared" si="17"/>
        <v>0</v>
      </c>
      <c r="S35">
        <f t="shared" si="8"/>
        <v>0</v>
      </c>
      <c r="T35">
        <f t="shared" si="9"/>
        <v>0</v>
      </c>
      <c r="U35">
        <f t="shared" si="10"/>
        <v>0</v>
      </c>
      <c r="V35">
        <f t="shared" si="15"/>
        <v>0</v>
      </c>
      <c r="AB35" s="45"/>
      <c r="AC35" s="132" t="s">
        <v>54</v>
      </c>
      <c r="AD35" s="133">
        <v>2</v>
      </c>
      <c r="AE35">
        <f t="shared" si="0"/>
        <v>4600</v>
      </c>
      <c r="AF35" s="133"/>
    </row>
    <row r="36" spans="1:32" x14ac:dyDescent="0.25">
      <c r="A36" s="3">
        <v>6</v>
      </c>
      <c r="B36" s="4"/>
      <c r="C36" s="4"/>
      <c r="D36" s="5"/>
      <c r="E36" s="5"/>
      <c r="F36" s="12"/>
      <c r="G36" s="25">
        <f t="shared" si="11"/>
        <v>0</v>
      </c>
      <c r="H36" s="25">
        <f t="shared" si="12"/>
        <v>0</v>
      </c>
      <c r="I36" s="5"/>
      <c r="J36" s="5"/>
      <c r="K36" s="29">
        <f t="shared" si="13"/>
        <v>0</v>
      </c>
      <c r="L36" s="30">
        <f t="shared" si="14"/>
        <v>0</v>
      </c>
      <c r="M36" s="6"/>
      <c r="Q36">
        <f t="shared" si="16"/>
        <v>0</v>
      </c>
      <c r="R36">
        <f t="shared" si="17"/>
        <v>0</v>
      </c>
      <c r="S36">
        <f t="shared" si="8"/>
        <v>0</v>
      </c>
      <c r="T36">
        <f t="shared" si="9"/>
        <v>0</v>
      </c>
      <c r="U36">
        <f t="shared" si="10"/>
        <v>0</v>
      </c>
      <c r="V36">
        <f t="shared" si="15"/>
        <v>0</v>
      </c>
      <c r="AB36" s="45"/>
      <c r="AC36" s="137" t="s">
        <v>41</v>
      </c>
      <c r="AD36" s="133">
        <v>1</v>
      </c>
      <c r="AE36">
        <f t="shared" si="0"/>
        <v>4400</v>
      </c>
      <c r="AF36" s="133"/>
    </row>
    <row r="37" spans="1:32" x14ac:dyDescent="0.25">
      <c r="A37" s="3">
        <v>7</v>
      </c>
      <c r="B37" s="4"/>
      <c r="C37" s="4"/>
      <c r="D37" s="5"/>
      <c r="E37" s="5"/>
      <c r="F37" s="12"/>
      <c r="G37" s="25">
        <f t="shared" si="11"/>
        <v>0</v>
      </c>
      <c r="H37" s="25">
        <f t="shared" si="12"/>
        <v>0</v>
      </c>
      <c r="I37" s="5"/>
      <c r="J37" s="5"/>
      <c r="K37" s="29">
        <f t="shared" si="13"/>
        <v>0</v>
      </c>
      <c r="L37" s="30">
        <f t="shared" si="14"/>
        <v>0</v>
      </c>
      <c r="M37" s="6"/>
      <c r="Q37">
        <f t="shared" si="16"/>
        <v>0</v>
      </c>
      <c r="R37">
        <f t="shared" si="17"/>
        <v>0</v>
      </c>
      <c r="S37">
        <f t="shared" si="8"/>
        <v>0</v>
      </c>
      <c r="T37">
        <f t="shared" si="9"/>
        <v>0</v>
      </c>
      <c r="U37">
        <f t="shared" si="10"/>
        <v>0</v>
      </c>
      <c r="V37">
        <f t="shared" si="15"/>
        <v>0</v>
      </c>
      <c r="AB37" s="45"/>
      <c r="AC37" s="137" t="s">
        <v>46</v>
      </c>
      <c r="AD37" s="133">
        <v>2</v>
      </c>
      <c r="AE37">
        <f t="shared" si="0"/>
        <v>4600</v>
      </c>
      <c r="AF37" s="133"/>
    </row>
    <row r="38" spans="1:32" x14ac:dyDescent="0.25">
      <c r="A38" s="8" t="s">
        <v>19</v>
      </c>
      <c r="B38" s="8"/>
      <c r="C38" s="8"/>
      <c r="D38" s="8"/>
      <c r="E38" s="8"/>
      <c r="F38" s="13">
        <f>SUM(F31:F37)</f>
        <v>0</v>
      </c>
      <c r="G38" s="26"/>
      <c r="H38" s="27">
        <f>SUM(H31:H37)</f>
        <v>0</v>
      </c>
      <c r="I38" s="9"/>
      <c r="J38" s="9"/>
      <c r="K38" s="31"/>
      <c r="L38" s="32">
        <f>SUM(L31:L37)</f>
        <v>0</v>
      </c>
      <c r="M38" s="9"/>
      <c r="V38" s="230"/>
      <c r="W38" s="230"/>
      <c r="X38" s="230"/>
      <c r="Y38" s="230"/>
      <c r="AB38" s="45"/>
      <c r="AC38" s="137" t="s">
        <v>45</v>
      </c>
      <c r="AD38" s="133">
        <v>2</v>
      </c>
      <c r="AE38">
        <f t="shared" si="0"/>
        <v>4600</v>
      </c>
      <c r="AF38" s="133"/>
    </row>
    <row r="39" spans="1:32" x14ac:dyDescent="0.25">
      <c r="V39" s="66"/>
      <c r="W39" s="66"/>
      <c r="X39" s="66"/>
      <c r="AB39" s="45"/>
      <c r="AC39" s="134" t="s">
        <v>474</v>
      </c>
      <c r="AD39" s="133">
        <v>1</v>
      </c>
      <c r="AE39">
        <f t="shared" si="0"/>
        <v>4400</v>
      </c>
      <c r="AF39" s="133"/>
    </row>
    <row r="40" spans="1:32" x14ac:dyDescent="0.25">
      <c r="A40" s="226" t="s">
        <v>21</v>
      </c>
      <c r="B40" s="226"/>
      <c r="C40" s="73">
        <f>H38+H29</f>
        <v>0</v>
      </c>
      <c r="E40" s="215" t="s">
        <v>22</v>
      </c>
      <c r="F40" s="215"/>
      <c r="G40" s="215"/>
      <c r="H40" s="33">
        <f>F38</f>
        <v>0</v>
      </c>
      <c r="I40" s="52" t="s">
        <v>23</v>
      </c>
      <c r="J40" s="34">
        <f>L38+L29</f>
        <v>0</v>
      </c>
      <c r="K40" s="1"/>
      <c r="L40" s="1"/>
      <c r="M40" s="1"/>
      <c r="Y40" s="66"/>
      <c r="AB40" s="45"/>
      <c r="AC40" s="132" t="s">
        <v>475</v>
      </c>
      <c r="AD40" s="133">
        <v>1</v>
      </c>
      <c r="AE40">
        <f t="shared" si="0"/>
        <v>4400</v>
      </c>
      <c r="AF40" s="133"/>
    </row>
    <row r="41" spans="1:32" x14ac:dyDescent="0.25">
      <c r="A41" s="215" t="s">
        <v>24</v>
      </c>
      <c r="B41" s="215"/>
      <c r="C41" s="54">
        <f>F38+F29</f>
        <v>0</v>
      </c>
      <c r="E41" s="215" t="s">
        <v>25</v>
      </c>
      <c r="F41" s="215"/>
      <c r="G41" s="215"/>
      <c r="H41" s="33">
        <f>SUM(T9:T37)</f>
        <v>0</v>
      </c>
      <c r="I41" s="51" t="s">
        <v>26</v>
      </c>
      <c r="J41" s="35">
        <f>C40*W2*S1</f>
        <v>0</v>
      </c>
      <c r="K41" s="1"/>
      <c r="L41" s="1"/>
      <c r="M41" s="1"/>
      <c r="AB41" s="45"/>
      <c r="AC41" s="132" t="s">
        <v>476</v>
      </c>
      <c r="AD41" s="133">
        <v>1</v>
      </c>
      <c r="AE41">
        <f t="shared" si="0"/>
        <v>4400</v>
      </c>
      <c r="AF41" s="133"/>
    </row>
    <row r="42" spans="1:32" x14ac:dyDescent="0.25">
      <c r="A42" s="215" t="s">
        <v>27</v>
      </c>
      <c r="B42" s="215"/>
      <c r="C42" s="54">
        <v>0</v>
      </c>
      <c r="E42" s="215"/>
      <c r="F42" s="215"/>
      <c r="G42" s="215"/>
      <c r="H42" s="33"/>
      <c r="I42" s="53" t="s">
        <v>19</v>
      </c>
      <c r="J42" s="36">
        <f>J41+Y1</f>
        <v>0</v>
      </c>
      <c r="K42" s="1"/>
      <c r="L42" s="1"/>
      <c r="M42" s="1"/>
      <c r="AB42" s="45"/>
      <c r="AC42" s="137" t="s">
        <v>44</v>
      </c>
      <c r="AD42" s="133">
        <v>2</v>
      </c>
      <c r="AE42">
        <f t="shared" si="0"/>
        <v>4600</v>
      </c>
      <c r="AF42" s="133"/>
    </row>
    <row r="43" spans="1:32" x14ac:dyDescent="0.25">
      <c r="D43" s="1"/>
      <c r="E43" s="1"/>
      <c r="F43" s="1"/>
      <c r="G43" s="1"/>
      <c r="H43" s="1"/>
      <c r="I43" s="205"/>
      <c r="J43" s="205"/>
      <c r="K43" s="1"/>
      <c r="L43" s="1"/>
      <c r="M43" s="1"/>
      <c r="AB43" s="45"/>
      <c r="AC43" s="137" t="s">
        <v>47</v>
      </c>
      <c r="AD43" s="133">
        <v>2</v>
      </c>
      <c r="AE43">
        <f t="shared" si="0"/>
        <v>4600</v>
      </c>
      <c r="AF43" s="133"/>
    </row>
    <row r="44" spans="1:32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Y44" s="66"/>
      <c r="AB44" s="47"/>
      <c r="AC44" s="137" t="s">
        <v>213</v>
      </c>
      <c r="AD44" s="133">
        <v>4</v>
      </c>
      <c r="AE44">
        <f t="shared" si="0"/>
        <v>5200</v>
      </c>
      <c r="AF44" s="133"/>
    </row>
    <row r="45" spans="1:32" x14ac:dyDescent="0.25">
      <c r="A45" s="1" t="s">
        <v>28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AB45" s="46"/>
      <c r="AC45" s="132" t="s">
        <v>214</v>
      </c>
      <c r="AD45" s="135">
        <v>1</v>
      </c>
      <c r="AE45">
        <f t="shared" si="0"/>
        <v>4400</v>
      </c>
      <c r="AF45" s="135"/>
    </row>
    <row r="46" spans="1:32" x14ac:dyDescent="0.25">
      <c r="A46" s="1" t="s">
        <v>29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AB46" s="46"/>
      <c r="AC46" s="132" t="s">
        <v>215</v>
      </c>
      <c r="AD46" s="135">
        <v>1</v>
      </c>
      <c r="AE46">
        <f t="shared" si="0"/>
        <v>4400</v>
      </c>
      <c r="AF46" s="135"/>
    </row>
    <row r="47" spans="1:3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AB47" s="47"/>
      <c r="AC47" s="132" t="s">
        <v>216</v>
      </c>
      <c r="AD47" s="135">
        <v>1</v>
      </c>
      <c r="AE47">
        <f t="shared" si="0"/>
        <v>4400</v>
      </c>
      <c r="AF47" s="135"/>
    </row>
    <row r="48" spans="1:32" x14ac:dyDescent="0.25">
      <c r="A48" s="10" t="s">
        <v>3</v>
      </c>
      <c r="B48" s="10"/>
      <c r="C48" s="10"/>
      <c r="D48" s="11"/>
      <c r="E48" s="11"/>
      <c r="F48" s="16"/>
      <c r="G48" s="1"/>
      <c r="H48" s="1"/>
      <c r="I48" s="1"/>
      <c r="J48" s="1"/>
      <c r="K48" s="10" t="s">
        <v>30</v>
      </c>
      <c r="L48" s="11"/>
      <c r="M48" s="11"/>
      <c r="AB48" s="46"/>
      <c r="AC48" s="137" t="s">
        <v>217</v>
      </c>
      <c r="AD48" s="133">
        <v>2</v>
      </c>
      <c r="AE48">
        <f t="shared" si="0"/>
        <v>4600</v>
      </c>
      <c r="AF48" s="133" t="s">
        <v>171</v>
      </c>
    </row>
    <row r="49" spans="1:32" x14ac:dyDescent="0.25">
      <c r="A49" s="1" t="s">
        <v>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AB49" s="43"/>
      <c r="AC49" s="137" t="s">
        <v>63</v>
      </c>
      <c r="AD49" s="133">
        <v>1</v>
      </c>
      <c r="AE49">
        <f t="shared" ref="AE49:AE95" si="18">VLOOKUP(AD49,$Z$1:$AA$4,2,0)</f>
        <v>4400</v>
      </c>
      <c r="AF49" s="133" t="s">
        <v>171</v>
      </c>
    </row>
    <row r="50" spans="1:32" x14ac:dyDescent="0.25">
      <c r="A50" s="1" t="s">
        <v>32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AB50" s="43"/>
      <c r="AC50" s="134" t="s">
        <v>218</v>
      </c>
      <c r="AD50" s="135">
        <v>1</v>
      </c>
      <c r="AE50">
        <f t="shared" si="18"/>
        <v>4400</v>
      </c>
      <c r="AF50" s="135"/>
    </row>
    <row r="51" spans="1:32" x14ac:dyDescent="0.25">
      <c r="AB51" s="43"/>
      <c r="AC51" s="134" t="s">
        <v>219</v>
      </c>
      <c r="AD51" s="135">
        <v>1</v>
      </c>
      <c r="AE51">
        <f t="shared" si="18"/>
        <v>4400</v>
      </c>
      <c r="AF51" s="135"/>
    </row>
    <row r="52" spans="1:32" x14ac:dyDescent="0.25">
      <c r="AB52" s="43"/>
      <c r="AC52" s="134" t="s">
        <v>220</v>
      </c>
      <c r="AD52" s="135">
        <v>1</v>
      </c>
      <c r="AE52">
        <f t="shared" si="18"/>
        <v>4400</v>
      </c>
      <c r="AF52" s="135"/>
    </row>
    <row r="53" spans="1:32" x14ac:dyDescent="0.25">
      <c r="AB53" s="43"/>
      <c r="AC53" s="134" t="s">
        <v>221</v>
      </c>
      <c r="AD53" s="135">
        <v>1</v>
      </c>
      <c r="AE53">
        <f t="shared" si="18"/>
        <v>4400</v>
      </c>
      <c r="AF53" s="135"/>
    </row>
    <row r="54" spans="1:32" x14ac:dyDescent="0.25">
      <c r="AB54" s="47"/>
      <c r="AC54" s="132" t="s">
        <v>222</v>
      </c>
      <c r="AD54" s="135">
        <v>4</v>
      </c>
      <c r="AE54">
        <f t="shared" si="18"/>
        <v>5200</v>
      </c>
      <c r="AF54" s="135"/>
    </row>
    <row r="55" spans="1:32" x14ac:dyDescent="0.25">
      <c r="AB55" s="47"/>
      <c r="AC55" s="136" t="s">
        <v>223</v>
      </c>
      <c r="AD55" s="135">
        <v>1</v>
      </c>
      <c r="AE55">
        <f t="shared" si="18"/>
        <v>4400</v>
      </c>
      <c r="AF55" s="135"/>
    </row>
    <row r="56" spans="1:32" x14ac:dyDescent="0.25">
      <c r="AB56" s="47"/>
      <c r="AC56" s="134" t="s">
        <v>224</v>
      </c>
      <c r="AD56" s="135">
        <v>1</v>
      </c>
      <c r="AE56">
        <f t="shared" si="18"/>
        <v>4400</v>
      </c>
      <c r="AF56" s="135"/>
    </row>
    <row r="57" spans="1:32" x14ac:dyDescent="0.25">
      <c r="AB57" s="43"/>
      <c r="AC57" s="134" t="s">
        <v>225</v>
      </c>
      <c r="AD57" s="135">
        <v>4</v>
      </c>
      <c r="AE57">
        <f t="shared" si="18"/>
        <v>5200</v>
      </c>
      <c r="AF57" s="135"/>
    </row>
    <row r="58" spans="1:32" x14ac:dyDescent="0.25">
      <c r="AB58" s="43"/>
      <c r="AC58" s="132" t="s">
        <v>136</v>
      </c>
      <c r="AD58" s="133">
        <v>4</v>
      </c>
      <c r="AE58">
        <f t="shared" si="18"/>
        <v>5200</v>
      </c>
      <c r="AF58" s="133" t="s">
        <v>171</v>
      </c>
    </row>
    <row r="59" spans="1:32" x14ac:dyDescent="0.25">
      <c r="AB59" s="43"/>
      <c r="AC59" s="134" t="s">
        <v>226</v>
      </c>
      <c r="AD59" s="135">
        <v>1</v>
      </c>
      <c r="AE59">
        <f t="shared" si="18"/>
        <v>4400</v>
      </c>
      <c r="AF59" s="135"/>
    </row>
    <row r="60" spans="1:32" x14ac:dyDescent="0.25">
      <c r="AB60" s="46"/>
      <c r="AC60" s="134" t="s">
        <v>227</v>
      </c>
      <c r="AD60" s="135">
        <v>1</v>
      </c>
      <c r="AE60">
        <f t="shared" si="18"/>
        <v>4400</v>
      </c>
      <c r="AF60" s="135"/>
    </row>
    <row r="61" spans="1:32" x14ac:dyDescent="0.25">
      <c r="AB61" s="43"/>
      <c r="AC61" s="134" t="s">
        <v>228</v>
      </c>
      <c r="AD61" s="135">
        <v>1</v>
      </c>
      <c r="AE61">
        <f t="shared" si="18"/>
        <v>4400</v>
      </c>
      <c r="AF61" s="135"/>
    </row>
    <row r="62" spans="1:32" x14ac:dyDescent="0.25">
      <c r="AB62" s="46"/>
      <c r="AC62" s="134" t="s">
        <v>229</v>
      </c>
      <c r="AD62" s="135">
        <v>1</v>
      </c>
      <c r="AE62">
        <f t="shared" si="18"/>
        <v>4400</v>
      </c>
      <c r="AF62" s="135"/>
    </row>
    <row r="63" spans="1:32" x14ac:dyDescent="0.25">
      <c r="AB63" s="43"/>
      <c r="AC63" s="134" t="s">
        <v>230</v>
      </c>
      <c r="AD63" s="135">
        <v>4</v>
      </c>
      <c r="AE63">
        <f t="shared" si="18"/>
        <v>5200</v>
      </c>
      <c r="AF63" s="135"/>
    </row>
    <row r="64" spans="1:32" x14ac:dyDescent="0.25">
      <c r="AB64" s="43"/>
      <c r="AC64" s="134" t="s">
        <v>231</v>
      </c>
      <c r="AD64" s="135">
        <v>1</v>
      </c>
      <c r="AE64">
        <f t="shared" si="18"/>
        <v>4400</v>
      </c>
      <c r="AF64" s="135"/>
    </row>
    <row r="65" spans="28:32" x14ac:dyDescent="0.25">
      <c r="AB65" s="43"/>
      <c r="AC65" s="132" t="s">
        <v>232</v>
      </c>
      <c r="AD65" s="135">
        <v>1</v>
      </c>
      <c r="AE65">
        <f t="shared" si="18"/>
        <v>4400</v>
      </c>
      <c r="AF65" s="135"/>
    </row>
    <row r="66" spans="28:32" x14ac:dyDescent="0.25">
      <c r="AB66" s="43"/>
      <c r="AC66" s="134" t="s">
        <v>233</v>
      </c>
      <c r="AD66" s="135">
        <v>4</v>
      </c>
      <c r="AE66">
        <f t="shared" si="18"/>
        <v>5200</v>
      </c>
      <c r="AF66" s="135"/>
    </row>
    <row r="67" spans="28:32" x14ac:dyDescent="0.25">
      <c r="AB67" s="43"/>
      <c r="AC67" s="136" t="s">
        <v>137</v>
      </c>
      <c r="AD67" s="133">
        <v>4</v>
      </c>
      <c r="AE67">
        <f t="shared" si="18"/>
        <v>5200</v>
      </c>
      <c r="AF67" s="133"/>
    </row>
    <row r="68" spans="28:32" x14ac:dyDescent="0.25">
      <c r="AB68" s="43"/>
      <c r="AC68" s="134" t="s">
        <v>234</v>
      </c>
      <c r="AD68" s="133">
        <v>1</v>
      </c>
      <c r="AE68">
        <f t="shared" si="18"/>
        <v>4400</v>
      </c>
      <c r="AF68" s="133"/>
    </row>
    <row r="69" spans="28:32" x14ac:dyDescent="0.25">
      <c r="AB69" s="43"/>
      <c r="AC69" s="132" t="s">
        <v>235</v>
      </c>
      <c r="AD69" s="133">
        <v>4</v>
      </c>
      <c r="AE69">
        <f t="shared" si="18"/>
        <v>5200</v>
      </c>
      <c r="AF69" s="133"/>
    </row>
    <row r="70" spans="28:32" x14ac:dyDescent="0.25">
      <c r="AB70" s="47"/>
      <c r="AC70" s="132" t="s">
        <v>236</v>
      </c>
      <c r="AD70" s="133">
        <v>4</v>
      </c>
      <c r="AE70">
        <f t="shared" si="18"/>
        <v>5200</v>
      </c>
      <c r="AF70" s="133"/>
    </row>
    <row r="71" spans="28:32" x14ac:dyDescent="0.25">
      <c r="AB71" s="43"/>
      <c r="AC71" s="132" t="s">
        <v>138</v>
      </c>
      <c r="AD71" s="133">
        <v>4</v>
      </c>
      <c r="AE71">
        <f t="shared" si="18"/>
        <v>5200</v>
      </c>
      <c r="AF71" s="133"/>
    </row>
    <row r="72" spans="28:32" x14ac:dyDescent="0.25">
      <c r="AB72" s="43"/>
      <c r="AC72" s="132" t="s">
        <v>237</v>
      </c>
      <c r="AD72" s="133">
        <v>4</v>
      </c>
      <c r="AE72">
        <f t="shared" si="18"/>
        <v>5200</v>
      </c>
      <c r="AF72" s="133"/>
    </row>
    <row r="73" spans="28:32" x14ac:dyDescent="0.25">
      <c r="AB73" s="43"/>
      <c r="AC73" s="132" t="s">
        <v>139</v>
      </c>
      <c r="AD73" s="133">
        <v>4</v>
      </c>
      <c r="AE73">
        <f t="shared" si="18"/>
        <v>5200</v>
      </c>
      <c r="AF73" s="133"/>
    </row>
    <row r="74" spans="28:32" x14ac:dyDescent="0.25">
      <c r="AB74" s="43"/>
      <c r="AC74" s="132" t="s">
        <v>238</v>
      </c>
      <c r="AD74" s="133">
        <v>4</v>
      </c>
      <c r="AE74">
        <f t="shared" si="18"/>
        <v>5200</v>
      </c>
      <c r="AF74" s="133"/>
    </row>
    <row r="75" spans="28:32" x14ac:dyDescent="0.25">
      <c r="AB75" s="43"/>
      <c r="AC75" s="137" t="s">
        <v>239</v>
      </c>
      <c r="AD75" s="135">
        <v>3</v>
      </c>
      <c r="AE75">
        <f t="shared" si="18"/>
        <v>4800</v>
      </c>
      <c r="AF75" s="135"/>
    </row>
    <row r="76" spans="28:32" x14ac:dyDescent="0.25">
      <c r="AB76" s="47"/>
      <c r="AC76" s="134" t="s">
        <v>240</v>
      </c>
      <c r="AD76" s="135">
        <v>1</v>
      </c>
      <c r="AE76">
        <f t="shared" si="18"/>
        <v>4400</v>
      </c>
      <c r="AF76" s="135"/>
    </row>
    <row r="77" spans="28:32" x14ac:dyDescent="0.25">
      <c r="AB77" s="46"/>
      <c r="AC77" s="134" t="s">
        <v>477</v>
      </c>
      <c r="AD77" s="135">
        <v>3</v>
      </c>
      <c r="AE77">
        <f t="shared" si="18"/>
        <v>4800</v>
      </c>
      <c r="AF77" s="135"/>
    </row>
    <row r="78" spans="28:32" x14ac:dyDescent="0.25">
      <c r="AB78" s="43"/>
      <c r="AC78" s="132" t="s">
        <v>478</v>
      </c>
      <c r="AD78" s="133">
        <v>3</v>
      </c>
      <c r="AE78">
        <f t="shared" si="18"/>
        <v>4800</v>
      </c>
      <c r="AF78" s="133"/>
    </row>
    <row r="79" spans="28:32" x14ac:dyDescent="0.25">
      <c r="AB79" s="43"/>
      <c r="AC79" s="137" t="s">
        <v>241</v>
      </c>
      <c r="AD79" s="135">
        <v>1</v>
      </c>
      <c r="AE79">
        <f t="shared" si="18"/>
        <v>4400</v>
      </c>
      <c r="AF79" s="135"/>
    </row>
    <row r="80" spans="28:32" x14ac:dyDescent="0.25">
      <c r="AB80" s="43"/>
      <c r="AC80" s="134" t="s">
        <v>479</v>
      </c>
      <c r="AD80" s="135">
        <v>3</v>
      </c>
      <c r="AE80">
        <f t="shared" si="18"/>
        <v>4800</v>
      </c>
      <c r="AF80" s="135"/>
    </row>
    <row r="81" spans="28:32" x14ac:dyDescent="0.25">
      <c r="AB81" s="46"/>
      <c r="AC81" s="134" t="s">
        <v>242</v>
      </c>
      <c r="AD81" s="135">
        <v>3</v>
      </c>
      <c r="AE81">
        <f t="shared" si="18"/>
        <v>4800</v>
      </c>
      <c r="AF81" s="135"/>
    </row>
    <row r="82" spans="28:32" x14ac:dyDescent="0.25">
      <c r="AB82" s="47"/>
      <c r="AC82" s="136" t="s">
        <v>140</v>
      </c>
      <c r="AD82" s="133">
        <v>4</v>
      </c>
      <c r="AE82">
        <f t="shared" si="18"/>
        <v>5200</v>
      </c>
      <c r="AF82" s="133"/>
    </row>
    <row r="83" spans="28:32" x14ac:dyDescent="0.25">
      <c r="AB83" s="46"/>
      <c r="AC83" s="132" t="s">
        <v>243</v>
      </c>
      <c r="AD83" s="133">
        <v>4</v>
      </c>
      <c r="AE83">
        <f t="shared" si="18"/>
        <v>5200</v>
      </c>
      <c r="AF83" s="133"/>
    </row>
    <row r="84" spans="28:32" x14ac:dyDescent="0.25">
      <c r="AB84" s="43"/>
      <c r="AC84" s="134" t="s">
        <v>244</v>
      </c>
      <c r="AD84" s="133">
        <v>1</v>
      </c>
      <c r="AE84">
        <f t="shared" si="18"/>
        <v>4400</v>
      </c>
      <c r="AF84" s="133" t="s">
        <v>171</v>
      </c>
    </row>
    <row r="85" spans="28:32" x14ac:dyDescent="0.25">
      <c r="AB85" s="43"/>
      <c r="AC85" s="137" t="s">
        <v>57</v>
      </c>
      <c r="AD85" s="133">
        <v>1</v>
      </c>
      <c r="AE85">
        <f t="shared" si="18"/>
        <v>4400</v>
      </c>
      <c r="AF85" s="154" t="s">
        <v>171</v>
      </c>
    </row>
    <row r="86" spans="28:32" x14ac:dyDescent="0.25">
      <c r="AB86" s="45"/>
      <c r="AC86" s="137" t="s">
        <v>58</v>
      </c>
      <c r="AD86" s="133">
        <v>1</v>
      </c>
      <c r="AE86">
        <f t="shared" si="18"/>
        <v>4400</v>
      </c>
      <c r="AF86" s="154" t="s">
        <v>171</v>
      </c>
    </row>
    <row r="87" spans="28:32" x14ac:dyDescent="0.25">
      <c r="AB87" s="47"/>
      <c r="AC87" s="132" t="s">
        <v>245</v>
      </c>
      <c r="AD87" s="135">
        <v>1</v>
      </c>
      <c r="AE87">
        <f t="shared" si="18"/>
        <v>4400</v>
      </c>
      <c r="AF87" s="135"/>
    </row>
    <row r="88" spans="28:32" x14ac:dyDescent="0.25">
      <c r="AB88" s="43"/>
      <c r="AC88" s="134" t="s">
        <v>246</v>
      </c>
      <c r="AD88" s="135">
        <v>1</v>
      </c>
      <c r="AE88">
        <f t="shared" si="18"/>
        <v>4400</v>
      </c>
      <c r="AF88" s="135"/>
    </row>
    <row r="89" spans="28:32" x14ac:dyDescent="0.25">
      <c r="AB89" s="43"/>
      <c r="AC89" s="132" t="s">
        <v>247</v>
      </c>
      <c r="AD89" s="135">
        <v>1</v>
      </c>
      <c r="AE89">
        <f t="shared" si="18"/>
        <v>4400</v>
      </c>
      <c r="AF89" s="135"/>
    </row>
    <row r="90" spans="28:32" x14ac:dyDescent="0.25">
      <c r="AB90" s="43"/>
      <c r="AC90" s="132" t="s">
        <v>248</v>
      </c>
      <c r="AD90" s="135">
        <v>1</v>
      </c>
      <c r="AE90">
        <f t="shared" si="18"/>
        <v>4400</v>
      </c>
      <c r="AF90" s="135"/>
    </row>
    <row r="91" spans="28:32" x14ac:dyDescent="0.25">
      <c r="AB91" s="43"/>
      <c r="AC91" s="134" t="s">
        <v>249</v>
      </c>
      <c r="AD91" s="135">
        <v>1</v>
      </c>
      <c r="AE91">
        <f t="shared" si="18"/>
        <v>4400</v>
      </c>
      <c r="AF91" s="135"/>
    </row>
    <row r="92" spans="28:32" x14ac:dyDescent="0.25">
      <c r="AB92" s="45"/>
      <c r="AC92" s="134" t="s">
        <v>250</v>
      </c>
      <c r="AD92" s="135">
        <v>1</v>
      </c>
      <c r="AE92">
        <f t="shared" si="18"/>
        <v>4400</v>
      </c>
      <c r="AF92" s="135"/>
    </row>
    <row r="93" spans="28:32" x14ac:dyDescent="0.25">
      <c r="AB93" s="45"/>
      <c r="AC93" s="134" t="s">
        <v>251</v>
      </c>
      <c r="AD93" s="135">
        <v>1</v>
      </c>
      <c r="AE93">
        <f t="shared" si="18"/>
        <v>4400</v>
      </c>
      <c r="AF93" s="135"/>
    </row>
    <row r="94" spans="28:32" x14ac:dyDescent="0.25">
      <c r="AB94" s="46"/>
      <c r="AC94" s="134" t="s">
        <v>252</v>
      </c>
      <c r="AD94" s="135">
        <v>1</v>
      </c>
      <c r="AE94">
        <f t="shared" si="18"/>
        <v>4400</v>
      </c>
      <c r="AF94" s="135"/>
    </row>
    <row r="95" spans="28:32" x14ac:dyDescent="0.25">
      <c r="AB95" s="43"/>
      <c r="AC95" s="134" t="s">
        <v>253</v>
      </c>
      <c r="AD95" s="135">
        <v>1</v>
      </c>
      <c r="AE95">
        <f t="shared" si="18"/>
        <v>4400</v>
      </c>
      <c r="AF95" s="135"/>
    </row>
    <row r="96" spans="28:32" x14ac:dyDescent="0.25">
      <c r="AB96" s="47"/>
      <c r="AC96" s="137" t="s">
        <v>62</v>
      </c>
      <c r="AD96" s="133">
        <v>2</v>
      </c>
      <c r="AE96">
        <f t="shared" ref="AE96:AE159" si="19">VLOOKUP(AD96,$Z$1:$AA$4,2,0)</f>
        <v>4600</v>
      </c>
      <c r="AF96" s="154" t="s">
        <v>171</v>
      </c>
    </row>
    <row r="97" spans="28:32" x14ac:dyDescent="0.25">
      <c r="AB97" s="43"/>
      <c r="AC97" s="137" t="s">
        <v>61</v>
      </c>
      <c r="AD97" s="133">
        <v>2</v>
      </c>
      <c r="AE97">
        <f t="shared" si="19"/>
        <v>4600</v>
      </c>
      <c r="AF97" s="154" t="s">
        <v>171</v>
      </c>
    </row>
    <row r="98" spans="28:32" x14ac:dyDescent="0.25">
      <c r="AB98" s="43"/>
      <c r="AC98" s="137" t="s">
        <v>60</v>
      </c>
      <c r="AD98" s="133">
        <v>2</v>
      </c>
      <c r="AE98">
        <f t="shared" si="19"/>
        <v>4600</v>
      </c>
      <c r="AF98" s="154" t="s">
        <v>171</v>
      </c>
    </row>
    <row r="99" spans="28:32" x14ac:dyDescent="0.25">
      <c r="AB99" s="46"/>
      <c r="AC99" s="137" t="s">
        <v>59</v>
      </c>
      <c r="AD99" s="133">
        <v>2</v>
      </c>
      <c r="AE99">
        <f t="shared" si="19"/>
        <v>4600</v>
      </c>
      <c r="AF99" s="154" t="s">
        <v>171</v>
      </c>
    </row>
    <row r="100" spans="28:32" x14ac:dyDescent="0.25">
      <c r="AB100" s="43"/>
      <c r="AC100" s="134" t="s">
        <v>254</v>
      </c>
      <c r="AD100" s="133">
        <v>1</v>
      </c>
      <c r="AE100">
        <f t="shared" si="19"/>
        <v>4400</v>
      </c>
      <c r="AF100" s="133" t="s">
        <v>171</v>
      </c>
    </row>
    <row r="101" spans="28:32" x14ac:dyDescent="0.25">
      <c r="AB101" s="43"/>
      <c r="AC101" s="132" t="s">
        <v>255</v>
      </c>
      <c r="AD101" s="133">
        <v>4</v>
      </c>
      <c r="AE101">
        <f t="shared" si="19"/>
        <v>5200</v>
      </c>
      <c r="AF101" s="133"/>
    </row>
    <row r="102" spans="28:32" x14ac:dyDescent="0.25">
      <c r="AB102" s="47"/>
      <c r="AC102" s="137" t="s">
        <v>480</v>
      </c>
      <c r="AD102" s="133">
        <v>2</v>
      </c>
      <c r="AE102">
        <f t="shared" si="19"/>
        <v>4600</v>
      </c>
      <c r="AF102" s="133" t="s">
        <v>171</v>
      </c>
    </row>
    <row r="103" spans="28:32" x14ac:dyDescent="0.25">
      <c r="AB103" s="46"/>
      <c r="AC103" s="132" t="s">
        <v>257</v>
      </c>
      <c r="AD103" s="133">
        <v>4</v>
      </c>
      <c r="AE103">
        <f t="shared" si="19"/>
        <v>5200</v>
      </c>
      <c r="AF103" s="133"/>
    </row>
    <row r="104" spans="28:32" x14ac:dyDescent="0.25">
      <c r="AB104" s="43"/>
      <c r="AC104" s="136" t="s">
        <v>141</v>
      </c>
      <c r="AD104" s="133">
        <v>4</v>
      </c>
      <c r="AE104">
        <f t="shared" si="19"/>
        <v>5200</v>
      </c>
      <c r="AF104" s="133"/>
    </row>
    <row r="105" spans="28:32" x14ac:dyDescent="0.25">
      <c r="AB105" s="47"/>
      <c r="AC105" s="132" t="s">
        <v>142</v>
      </c>
      <c r="AD105" s="133">
        <v>4</v>
      </c>
      <c r="AE105">
        <f t="shared" si="19"/>
        <v>5200</v>
      </c>
      <c r="AF105" s="133"/>
    </row>
    <row r="106" spans="28:32" x14ac:dyDescent="0.25">
      <c r="AB106" s="43"/>
      <c r="AC106" s="134" t="s">
        <v>481</v>
      </c>
      <c r="AD106" s="135">
        <v>3</v>
      </c>
      <c r="AE106">
        <f t="shared" si="19"/>
        <v>4800</v>
      </c>
      <c r="AF106" s="135"/>
    </row>
    <row r="107" spans="28:32" x14ac:dyDescent="0.25">
      <c r="AB107" s="45"/>
      <c r="AC107" s="132" t="s">
        <v>143</v>
      </c>
      <c r="AD107" s="133">
        <v>4</v>
      </c>
      <c r="AE107">
        <f t="shared" si="19"/>
        <v>5200</v>
      </c>
      <c r="AF107" s="133"/>
    </row>
    <row r="108" spans="28:32" x14ac:dyDescent="0.25">
      <c r="AC108" s="132" t="s">
        <v>258</v>
      </c>
      <c r="AD108" s="133">
        <v>2</v>
      </c>
      <c r="AE108">
        <f t="shared" si="19"/>
        <v>4600</v>
      </c>
      <c r="AF108" s="133"/>
    </row>
    <row r="109" spans="28:32" x14ac:dyDescent="0.25">
      <c r="AC109" s="132" t="s">
        <v>259</v>
      </c>
      <c r="AD109" s="133">
        <v>2</v>
      </c>
      <c r="AE109">
        <f t="shared" si="19"/>
        <v>4600</v>
      </c>
      <c r="AF109" s="133"/>
    </row>
    <row r="110" spans="28:32" x14ac:dyDescent="0.25">
      <c r="AC110" s="132" t="s">
        <v>144</v>
      </c>
      <c r="AD110" s="133">
        <v>4</v>
      </c>
      <c r="AE110">
        <f t="shared" si="19"/>
        <v>5200</v>
      </c>
      <c r="AF110" s="133" t="s">
        <v>171</v>
      </c>
    </row>
    <row r="111" spans="28:32" x14ac:dyDescent="0.25">
      <c r="AC111" s="134" t="s">
        <v>260</v>
      </c>
      <c r="AD111" s="135">
        <v>1</v>
      </c>
      <c r="AE111">
        <f t="shared" si="19"/>
        <v>4400</v>
      </c>
      <c r="AF111" s="135"/>
    </row>
    <row r="112" spans="28:32" x14ac:dyDescent="0.25">
      <c r="AC112" s="134" t="s">
        <v>261</v>
      </c>
      <c r="AD112" s="135">
        <v>3</v>
      </c>
      <c r="AE112">
        <f t="shared" si="19"/>
        <v>4800</v>
      </c>
      <c r="AF112" s="135"/>
    </row>
    <row r="113" spans="29:32" x14ac:dyDescent="0.25">
      <c r="AC113" s="132" t="s">
        <v>262</v>
      </c>
      <c r="AD113" s="135">
        <v>3</v>
      </c>
      <c r="AE113">
        <f t="shared" si="19"/>
        <v>4800</v>
      </c>
      <c r="AF113" s="135"/>
    </row>
    <row r="114" spans="29:32" x14ac:dyDescent="0.25">
      <c r="AC114" s="134" t="s">
        <v>263</v>
      </c>
      <c r="AD114" s="135">
        <v>3</v>
      </c>
      <c r="AE114">
        <f t="shared" si="19"/>
        <v>4800</v>
      </c>
      <c r="AF114" s="135"/>
    </row>
    <row r="115" spans="29:32" x14ac:dyDescent="0.25">
      <c r="AC115" s="137" t="s">
        <v>264</v>
      </c>
      <c r="AD115" s="135">
        <v>3</v>
      </c>
      <c r="AE115">
        <f t="shared" si="19"/>
        <v>4800</v>
      </c>
      <c r="AF115" s="135"/>
    </row>
    <row r="116" spans="29:32" x14ac:dyDescent="0.25">
      <c r="AC116" s="134" t="s">
        <v>265</v>
      </c>
      <c r="AD116" s="135">
        <v>3</v>
      </c>
      <c r="AE116">
        <f t="shared" si="19"/>
        <v>4800</v>
      </c>
      <c r="AF116" s="135"/>
    </row>
    <row r="117" spans="29:32" x14ac:dyDescent="0.25">
      <c r="AC117" s="132" t="s">
        <v>266</v>
      </c>
      <c r="AD117" s="135">
        <v>3</v>
      </c>
      <c r="AE117">
        <f t="shared" si="19"/>
        <v>4800</v>
      </c>
      <c r="AF117" s="135"/>
    </row>
    <row r="118" spans="29:32" x14ac:dyDescent="0.25">
      <c r="AC118" s="132" t="s">
        <v>267</v>
      </c>
      <c r="AD118" s="135">
        <v>3</v>
      </c>
      <c r="AE118">
        <f t="shared" si="19"/>
        <v>4800</v>
      </c>
      <c r="AF118" s="135"/>
    </row>
    <row r="119" spans="29:32" x14ac:dyDescent="0.25">
      <c r="AC119" s="132" t="s">
        <v>268</v>
      </c>
      <c r="AD119" s="133">
        <v>4</v>
      </c>
      <c r="AE119">
        <f t="shared" si="19"/>
        <v>5200</v>
      </c>
      <c r="AF119" s="133"/>
    </row>
    <row r="120" spans="29:32" x14ac:dyDescent="0.25">
      <c r="AC120" s="132" t="s">
        <v>146</v>
      </c>
      <c r="AD120" s="133">
        <v>4</v>
      </c>
      <c r="AE120">
        <f t="shared" si="19"/>
        <v>5200</v>
      </c>
      <c r="AF120" s="133"/>
    </row>
    <row r="121" spans="29:32" x14ac:dyDescent="0.25">
      <c r="AC121" s="134" t="s">
        <v>269</v>
      </c>
      <c r="AD121" s="135">
        <v>1</v>
      </c>
      <c r="AE121">
        <f t="shared" si="19"/>
        <v>4400</v>
      </c>
      <c r="AF121" s="135"/>
    </row>
    <row r="122" spans="29:32" x14ac:dyDescent="0.25">
      <c r="AC122" s="137" t="s">
        <v>50</v>
      </c>
      <c r="AD122" s="133">
        <v>2</v>
      </c>
      <c r="AE122">
        <f t="shared" si="19"/>
        <v>4600</v>
      </c>
      <c r="AF122" s="133" t="s">
        <v>171</v>
      </c>
    </row>
    <row r="123" spans="29:32" x14ac:dyDescent="0.25">
      <c r="AC123" s="132" t="s">
        <v>147</v>
      </c>
      <c r="AD123" s="133">
        <v>4</v>
      </c>
      <c r="AE123">
        <f t="shared" si="19"/>
        <v>5200</v>
      </c>
      <c r="AF123" s="133"/>
    </row>
    <row r="124" spans="29:32" x14ac:dyDescent="0.25">
      <c r="AC124" s="134" t="s">
        <v>270</v>
      </c>
      <c r="AD124" s="135">
        <v>3</v>
      </c>
      <c r="AE124">
        <f t="shared" si="19"/>
        <v>4800</v>
      </c>
      <c r="AF124" s="135"/>
    </row>
    <row r="125" spans="29:32" x14ac:dyDescent="0.25">
      <c r="AC125" s="137" t="s">
        <v>271</v>
      </c>
      <c r="AD125" s="135">
        <v>1</v>
      </c>
      <c r="AE125">
        <f t="shared" si="19"/>
        <v>4400</v>
      </c>
      <c r="AF125" s="135"/>
    </row>
    <row r="126" spans="29:32" x14ac:dyDescent="0.25">
      <c r="AC126" s="132" t="s">
        <v>482</v>
      </c>
      <c r="AD126" s="133">
        <v>3</v>
      </c>
      <c r="AE126">
        <f t="shared" si="19"/>
        <v>4800</v>
      </c>
      <c r="AF126" s="133"/>
    </row>
    <row r="127" spans="29:32" x14ac:dyDescent="0.25">
      <c r="AC127" s="137" t="s">
        <v>272</v>
      </c>
      <c r="AD127" s="135">
        <v>3</v>
      </c>
      <c r="AE127">
        <f t="shared" si="19"/>
        <v>4800</v>
      </c>
      <c r="AF127" s="135"/>
    </row>
    <row r="128" spans="29:32" x14ac:dyDescent="0.25">
      <c r="AC128" s="137" t="s">
        <v>273</v>
      </c>
      <c r="AD128" s="135">
        <v>3</v>
      </c>
      <c r="AE128">
        <f t="shared" si="19"/>
        <v>4800</v>
      </c>
      <c r="AF128" s="135"/>
    </row>
    <row r="129" spans="29:32" x14ac:dyDescent="0.25">
      <c r="AC129" s="137" t="s">
        <v>274</v>
      </c>
      <c r="AD129" s="135">
        <v>3</v>
      </c>
      <c r="AE129">
        <f t="shared" si="19"/>
        <v>4800</v>
      </c>
      <c r="AF129" s="135"/>
    </row>
    <row r="130" spans="29:32" x14ac:dyDescent="0.25">
      <c r="AC130" s="134" t="s">
        <v>483</v>
      </c>
      <c r="AD130" s="133">
        <v>1</v>
      </c>
      <c r="AE130">
        <f t="shared" si="19"/>
        <v>4400</v>
      </c>
      <c r="AF130" s="133"/>
    </row>
    <row r="131" spans="29:32" x14ac:dyDescent="0.25">
      <c r="AC131" s="132" t="s">
        <v>484</v>
      </c>
      <c r="AD131" s="133">
        <v>1</v>
      </c>
      <c r="AE131">
        <f t="shared" si="19"/>
        <v>4400</v>
      </c>
      <c r="AF131" s="133"/>
    </row>
    <row r="132" spans="29:32" x14ac:dyDescent="0.25">
      <c r="AC132" s="138" t="s">
        <v>275</v>
      </c>
      <c r="AD132" s="139">
        <v>3</v>
      </c>
      <c r="AE132">
        <f t="shared" si="19"/>
        <v>4800</v>
      </c>
      <c r="AF132" s="155"/>
    </row>
    <row r="133" spans="29:32" x14ac:dyDescent="0.25">
      <c r="AC133" s="140" t="s">
        <v>276</v>
      </c>
      <c r="AD133" s="141">
        <v>3</v>
      </c>
      <c r="AE133">
        <f t="shared" si="19"/>
        <v>4800</v>
      </c>
      <c r="AF133" s="156"/>
    </row>
    <row r="134" spans="29:32" x14ac:dyDescent="0.25">
      <c r="AC134" s="142" t="s">
        <v>277</v>
      </c>
      <c r="AD134" s="141">
        <v>3</v>
      </c>
      <c r="AE134">
        <f t="shared" si="19"/>
        <v>4800</v>
      </c>
      <c r="AF134" s="156"/>
    </row>
    <row r="135" spans="29:32" x14ac:dyDescent="0.25">
      <c r="AC135" s="140" t="s">
        <v>278</v>
      </c>
      <c r="AD135" s="141">
        <v>3</v>
      </c>
      <c r="AE135">
        <f t="shared" si="19"/>
        <v>4800</v>
      </c>
      <c r="AF135" s="156"/>
    </row>
    <row r="136" spans="29:32" x14ac:dyDescent="0.25">
      <c r="AC136" s="142" t="s">
        <v>150</v>
      </c>
      <c r="AD136" s="143">
        <v>4</v>
      </c>
      <c r="AE136">
        <f t="shared" si="19"/>
        <v>5200</v>
      </c>
      <c r="AF136" s="157"/>
    </row>
    <row r="137" spans="29:32" x14ac:dyDescent="0.25">
      <c r="AC137" s="140" t="s">
        <v>279</v>
      </c>
      <c r="AD137" s="141">
        <v>3</v>
      </c>
      <c r="AE137">
        <f t="shared" si="19"/>
        <v>4800</v>
      </c>
      <c r="AF137" s="156"/>
    </row>
    <row r="138" spans="29:32" x14ac:dyDescent="0.25">
      <c r="AC138" s="142" t="s">
        <v>48</v>
      </c>
      <c r="AD138" s="143">
        <v>2</v>
      </c>
      <c r="AE138">
        <f t="shared" si="19"/>
        <v>4600</v>
      </c>
      <c r="AF138" s="157"/>
    </row>
    <row r="139" spans="29:32" x14ac:dyDescent="0.25">
      <c r="AC139" s="142" t="s">
        <v>280</v>
      </c>
      <c r="AD139" s="143">
        <v>2</v>
      </c>
      <c r="AE139">
        <f t="shared" si="19"/>
        <v>4600</v>
      </c>
      <c r="AF139" s="157"/>
    </row>
    <row r="140" spans="29:32" x14ac:dyDescent="0.25">
      <c r="AC140" s="142" t="s">
        <v>281</v>
      </c>
      <c r="AD140" s="143">
        <v>4</v>
      </c>
      <c r="AE140">
        <f t="shared" si="19"/>
        <v>5200</v>
      </c>
      <c r="AF140" s="157"/>
    </row>
    <row r="141" spans="29:32" x14ac:dyDescent="0.25">
      <c r="AC141" s="144" t="s">
        <v>282</v>
      </c>
      <c r="AD141" s="143">
        <v>1</v>
      </c>
      <c r="AE141">
        <f t="shared" si="19"/>
        <v>4400</v>
      </c>
      <c r="AF141" s="157"/>
    </row>
    <row r="142" spans="29:32" x14ac:dyDescent="0.25">
      <c r="AC142" s="145" t="s">
        <v>283</v>
      </c>
      <c r="AD142" s="146">
        <v>3</v>
      </c>
      <c r="AE142">
        <f t="shared" si="19"/>
        <v>4800</v>
      </c>
      <c r="AF142" s="157"/>
    </row>
    <row r="143" spans="29:32" x14ac:dyDescent="0.25">
      <c r="AC143" s="147" t="s">
        <v>284</v>
      </c>
      <c r="AD143" s="148">
        <v>3</v>
      </c>
      <c r="AE143">
        <f t="shared" si="19"/>
        <v>4800</v>
      </c>
      <c r="AF143" s="158"/>
    </row>
    <row r="144" spans="29:32" x14ac:dyDescent="0.25">
      <c r="AC144" s="142" t="s">
        <v>285</v>
      </c>
      <c r="AD144" s="143">
        <v>4</v>
      </c>
      <c r="AE144">
        <f t="shared" si="19"/>
        <v>5200</v>
      </c>
      <c r="AF144" s="157"/>
    </row>
    <row r="145" spans="29:32" x14ac:dyDescent="0.25">
      <c r="AC145" s="144" t="s">
        <v>286</v>
      </c>
      <c r="AD145" s="141">
        <v>3</v>
      </c>
      <c r="AE145">
        <f t="shared" si="19"/>
        <v>4800</v>
      </c>
      <c r="AF145" s="156"/>
    </row>
    <row r="146" spans="29:32" x14ac:dyDescent="0.25">
      <c r="AC146" s="140" t="s">
        <v>287</v>
      </c>
      <c r="AD146" s="141">
        <v>1</v>
      </c>
      <c r="AE146">
        <f t="shared" si="19"/>
        <v>4400</v>
      </c>
      <c r="AF146" s="156"/>
    </row>
    <row r="147" spans="29:32" x14ac:dyDescent="0.25">
      <c r="AC147" s="140" t="s">
        <v>288</v>
      </c>
      <c r="AD147" s="141">
        <v>1</v>
      </c>
      <c r="AE147">
        <f t="shared" si="19"/>
        <v>4400</v>
      </c>
      <c r="AF147" s="156"/>
    </row>
    <row r="148" spans="29:32" x14ac:dyDescent="0.25">
      <c r="AC148" s="142" t="s">
        <v>289</v>
      </c>
      <c r="AD148" s="143">
        <v>3</v>
      </c>
      <c r="AE148">
        <f t="shared" si="19"/>
        <v>4800</v>
      </c>
      <c r="AF148" s="157"/>
    </row>
    <row r="149" spans="29:32" x14ac:dyDescent="0.25">
      <c r="AC149" s="145" t="s">
        <v>290</v>
      </c>
      <c r="AD149" s="146">
        <v>3</v>
      </c>
      <c r="AE149">
        <f t="shared" si="19"/>
        <v>4800</v>
      </c>
      <c r="AF149" s="159"/>
    </row>
    <row r="150" spans="29:32" x14ac:dyDescent="0.25">
      <c r="AC150" s="149" t="s">
        <v>291</v>
      </c>
      <c r="AD150" s="148">
        <v>3</v>
      </c>
      <c r="AE150">
        <f t="shared" si="19"/>
        <v>4800</v>
      </c>
      <c r="AF150" s="158"/>
    </row>
    <row r="151" spans="29:32" x14ac:dyDescent="0.25">
      <c r="AC151" s="142" t="s">
        <v>292</v>
      </c>
      <c r="AD151" s="143">
        <v>3</v>
      </c>
      <c r="AE151">
        <f t="shared" si="19"/>
        <v>4800</v>
      </c>
      <c r="AF151" s="157"/>
    </row>
    <row r="152" spans="29:32" x14ac:dyDescent="0.25">
      <c r="AC152" s="144" t="s">
        <v>293</v>
      </c>
      <c r="AD152" s="143">
        <v>3</v>
      </c>
      <c r="AE152">
        <f t="shared" si="19"/>
        <v>4800</v>
      </c>
      <c r="AF152" s="157"/>
    </row>
    <row r="153" spans="29:32" x14ac:dyDescent="0.25">
      <c r="AC153" s="144" t="s">
        <v>294</v>
      </c>
      <c r="AD153" s="143">
        <v>3</v>
      </c>
      <c r="AE153">
        <f t="shared" si="19"/>
        <v>4800</v>
      </c>
      <c r="AF153" s="157"/>
    </row>
    <row r="154" spans="29:32" x14ac:dyDescent="0.25">
      <c r="AC154" s="142" t="s">
        <v>295</v>
      </c>
      <c r="AD154" s="143">
        <v>4</v>
      </c>
      <c r="AE154">
        <f t="shared" si="19"/>
        <v>5200</v>
      </c>
      <c r="AF154" s="157"/>
    </row>
    <row r="155" spans="29:32" x14ac:dyDescent="0.25">
      <c r="AC155" s="140" t="s">
        <v>485</v>
      </c>
      <c r="AD155" s="143">
        <v>2</v>
      </c>
      <c r="AE155">
        <f t="shared" si="19"/>
        <v>4600</v>
      </c>
      <c r="AF155" s="157" t="s">
        <v>171</v>
      </c>
    </row>
    <row r="156" spans="29:32" x14ac:dyDescent="0.25">
      <c r="AC156" s="142" t="s">
        <v>152</v>
      </c>
      <c r="AD156" s="143">
        <v>4</v>
      </c>
      <c r="AE156">
        <f t="shared" si="19"/>
        <v>5200</v>
      </c>
      <c r="AF156" s="157"/>
    </row>
    <row r="157" spans="29:32" x14ac:dyDescent="0.25">
      <c r="AC157" s="140" t="s">
        <v>51</v>
      </c>
      <c r="AD157" s="143">
        <v>2</v>
      </c>
      <c r="AE157">
        <f t="shared" si="19"/>
        <v>4600</v>
      </c>
      <c r="AF157" s="157"/>
    </row>
    <row r="158" spans="29:32" x14ac:dyDescent="0.25">
      <c r="AC158" s="140" t="s">
        <v>52</v>
      </c>
      <c r="AD158" s="143">
        <v>2</v>
      </c>
      <c r="AE158">
        <f t="shared" si="19"/>
        <v>4600</v>
      </c>
      <c r="AF158" s="157"/>
    </row>
    <row r="159" spans="29:32" x14ac:dyDescent="0.25">
      <c r="AC159" s="140" t="s">
        <v>53</v>
      </c>
      <c r="AD159" s="143">
        <v>2</v>
      </c>
      <c r="AE159">
        <f t="shared" si="19"/>
        <v>4600</v>
      </c>
      <c r="AF159" s="157"/>
    </row>
    <row r="160" spans="29:32" x14ac:dyDescent="0.25">
      <c r="AC160" s="142" t="s">
        <v>153</v>
      </c>
      <c r="AD160" s="143">
        <v>2</v>
      </c>
      <c r="AE160">
        <f t="shared" ref="AE160:AE222" si="20">VLOOKUP(AD160,$Z$1:$AA$4,2,0)</f>
        <v>4600</v>
      </c>
      <c r="AF160" s="157"/>
    </row>
    <row r="161" spans="29:32" x14ac:dyDescent="0.25">
      <c r="AC161" s="142" t="s">
        <v>155</v>
      </c>
      <c r="AD161" s="143">
        <v>4</v>
      </c>
      <c r="AE161">
        <f t="shared" si="20"/>
        <v>5200</v>
      </c>
      <c r="AF161" s="157"/>
    </row>
    <row r="162" spans="29:32" x14ac:dyDescent="0.25">
      <c r="AC162" s="140" t="s">
        <v>296</v>
      </c>
      <c r="AD162" s="143">
        <v>1</v>
      </c>
      <c r="AE162">
        <f t="shared" si="20"/>
        <v>4400</v>
      </c>
      <c r="AF162" s="157"/>
    </row>
    <row r="163" spans="29:32" x14ac:dyDescent="0.25">
      <c r="AC163" s="144" t="s">
        <v>297</v>
      </c>
      <c r="AD163" s="143">
        <v>1</v>
      </c>
      <c r="AE163">
        <f t="shared" si="20"/>
        <v>4400</v>
      </c>
      <c r="AF163" s="157"/>
    </row>
    <row r="164" spans="29:32" x14ac:dyDescent="0.25">
      <c r="AC164" s="140" t="s">
        <v>298</v>
      </c>
      <c r="AD164" s="143">
        <v>1</v>
      </c>
      <c r="AE164">
        <f t="shared" si="20"/>
        <v>4400</v>
      </c>
      <c r="AF164" s="157"/>
    </row>
    <row r="165" spans="29:32" x14ac:dyDescent="0.25">
      <c r="AC165" s="150" t="s">
        <v>299</v>
      </c>
      <c r="AD165" s="146">
        <v>1</v>
      </c>
      <c r="AE165">
        <f t="shared" si="20"/>
        <v>4400</v>
      </c>
      <c r="AF165" s="159"/>
    </row>
    <row r="166" spans="29:32" x14ac:dyDescent="0.25">
      <c r="AC166" s="138" t="s">
        <v>300</v>
      </c>
      <c r="AD166" s="143">
        <v>1</v>
      </c>
      <c r="AE166">
        <f t="shared" si="20"/>
        <v>4400</v>
      </c>
      <c r="AF166" s="157"/>
    </row>
    <row r="167" spans="29:32" x14ac:dyDescent="0.25">
      <c r="AC167" s="138" t="s">
        <v>301</v>
      </c>
      <c r="AD167" s="143">
        <v>1</v>
      </c>
      <c r="AE167">
        <f t="shared" si="20"/>
        <v>4400</v>
      </c>
      <c r="AF167" s="157"/>
    </row>
    <row r="168" spans="29:32" x14ac:dyDescent="0.25">
      <c r="AC168" s="147" t="s">
        <v>158</v>
      </c>
      <c r="AD168" s="143">
        <v>4</v>
      </c>
      <c r="AE168">
        <f t="shared" si="20"/>
        <v>5200</v>
      </c>
      <c r="AF168" s="157"/>
    </row>
    <row r="169" spans="29:32" x14ac:dyDescent="0.25">
      <c r="AC169" s="147" t="s">
        <v>302</v>
      </c>
      <c r="AD169" s="143">
        <v>1</v>
      </c>
      <c r="AE169">
        <f t="shared" si="20"/>
        <v>4400</v>
      </c>
      <c r="AF169" s="157"/>
    </row>
    <row r="170" spans="29:32" x14ac:dyDescent="0.25">
      <c r="AC170" s="144" t="s">
        <v>303</v>
      </c>
      <c r="AD170" s="143">
        <v>4</v>
      </c>
      <c r="AE170">
        <f t="shared" si="20"/>
        <v>5200</v>
      </c>
      <c r="AF170" s="157"/>
    </row>
    <row r="171" spans="29:32" x14ac:dyDescent="0.25">
      <c r="AC171" s="142" t="s">
        <v>486</v>
      </c>
      <c r="AD171" s="143">
        <v>3</v>
      </c>
      <c r="AE171">
        <f t="shared" si="20"/>
        <v>4800</v>
      </c>
      <c r="AF171" s="157"/>
    </row>
    <row r="172" spans="29:32" x14ac:dyDescent="0.25">
      <c r="AC172" s="147" t="s">
        <v>487</v>
      </c>
      <c r="AD172" s="148">
        <v>3</v>
      </c>
      <c r="AE172">
        <f t="shared" si="20"/>
        <v>4800</v>
      </c>
      <c r="AF172" s="158"/>
    </row>
    <row r="173" spans="29:32" x14ac:dyDescent="0.25">
      <c r="AC173" s="144" t="s">
        <v>304</v>
      </c>
      <c r="AD173" s="141">
        <v>3</v>
      </c>
      <c r="AE173">
        <f t="shared" si="20"/>
        <v>4800</v>
      </c>
      <c r="AF173" s="156"/>
    </row>
    <row r="174" spans="29:32" x14ac:dyDescent="0.25">
      <c r="AC174" s="140" t="s">
        <v>305</v>
      </c>
      <c r="AD174" s="141">
        <v>3</v>
      </c>
      <c r="AE174">
        <f t="shared" si="20"/>
        <v>4800</v>
      </c>
      <c r="AF174" s="156"/>
    </row>
    <row r="175" spans="29:32" x14ac:dyDescent="0.25">
      <c r="AC175" s="144" t="s">
        <v>306</v>
      </c>
      <c r="AD175" s="141">
        <v>3</v>
      </c>
      <c r="AE175">
        <f t="shared" si="20"/>
        <v>4800</v>
      </c>
      <c r="AF175" s="156"/>
    </row>
    <row r="176" spans="29:32" x14ac:dyDescent="0.25">
      <c r="AC176" s="142" t="s">
        <v>488</v>
      </c>
      <c r="AD176" s="141">
        <v>3</v>
      </c>
      <c r="AE176">
        <f t="shared" si="20"/>
        <v>4800</v>
      </c>
      <c r="AF176" s="156"/>
    </row>
    <row r="177" spans="29:32" x14ac:dyDescent="0.25">
      <c r="AC177" s="142" t="s">
        <v>489</v>
      </c>
      <c r="AD177" s="143">
        <v>3</v>
      </c>
      <c r="AE177">
        <f t="shared" si="20"/>
        <v>4800</v>
      </c>
      <c r="AF177" s="157"/>
    </row>
    <row r="178" spans="29:32" x14ac:dyDescent="0.25">
      <c r="AC178" s="140" t="s">
        <v>307</v>
      </c>
      <c r="AD178" s="141">
        <v>3</v>
      </c>
      <c r="AE178">
        <f t="shared" si="20"/>
        <v>4800</v>
      </c>
      <c r="AF178" s="156"/>
    </row>
    <row r="179" spans="29:32" x14ac:dyDescent="0.25">
      <c r="AC179" s="144" t="s">
        <v>308</v>
      </c>
      <c r="AD179" s="141">
        <v>1</v>
      </c>
      <c r="AE179">
        <f t="shared" si="20"/>
        <v>4400</v>
      </c>
      <c r="AF179" s="156"/>
    </row>
    <row r="180" spans="29:32" x14ac:dyDescent="0.25">
      <c r="AC180" s="144" t="s">
        <v>309</v>
      </c>
      <c r="AD180" s="141">
        <v>1</v>
      </c>
      <c r="AE180">
        <f t="shared" si="20"/>
        <v>4400</v>
      </c>
      <c r="AF180" s="156"/>
    </row>
    <row r="181" spans="29:32" x14ac:dyDescent="0.25">
      <c r="AC181" s="144" t="s">
        <v>310</v>
      </c>
      <c r="AD181" s="141">
        <v>1</v>
      </c>
      <c r="AE181">
        <f t="shared" si="20"/>
        <v>4400</v>
      </c>
      <c r="AF181" s="156"/>
    </row>
    <row r="182" spans="29:32" x14ac:dyDescent="0.25">
      <c r="AC182" s="144" t="s">
        <v>311</v>
      </c>
      <c r="AD182" s="141">
        <v>1</v>
      </c>
      <c r="AE182">
        <f t="shared" si="20"/>
        <v>4400</v>
      </c>
      <c r="AF182" s="156"/>
    </row>
    <row r="183" spans="29:32" x14ac:dyDescent="0.25">
      <c r="AC183" s="142" t="s">
        <v>56</v>
      </c>
      <c r="AD183" s="143">
        <v>2</v>
      </c>
      <c r="AE183">
        <f t="shared" si="20"/>
        <v>4600</v>
      </c>
      <c r="AF183" s="157"/>
    </row>
    <row r="184" spans="29:32" x14ac:dyDescent="0.25">
      <c r="AC184" s="142" t="s">
        <v>312</v>
      </c>
      <c r="AD184" s="143">
        <v>2</v>
      </c>
      <c r="AE184">
        <f t="shared" si="20"/>
        <v>4600</v>
      </c>
      <c r="AF184" s="157"/>
    </row>
    <row r="185" spans="29:32" x14ac:dyDescent="0.25">
      <c r="AC185" s="142" t="s">
        <v>55</v>
      </c>
      <c r="AD185" s="143">
        <v>2</v>
      </c>
      <c r="AE185">
        <f t="shared" si="20"/>
        <v>4600</v>
      </c>
      <c r="AF185" s="157"/>
    </row>
    <row r="186" spans="29:32" x14ac:dyDescent="0.25">
      <c r="AC186" s="142" t="s">
        <v>313</v>
      </c>
      <c r="AD186" s="143">
        <v>3</v>
      </c>
      <c r="AE186">
        <f t="shared" si="20"/>
        <v>4800</v>
      </c>
      <c r="AF186" s="157"/>
    </row>
    <row r="187" spans="29:32" x14ac:dyDescent="0.25">
      <c r="AC187" s="151" t="s">
        <v>314</v>
      </c>
      <c r="AD187" s="143">
        <v>3</v>
      </c>
      <c r="AE187">
        <f t="shared" si="20"/>
        <v>4800</v>
      </c>
      <c r="AF187" s="157"/>
    </row>
    <row r="188" spans="29:32" x14ac:dyDescent="0.25">
      <c r="AC188" s="142" t="s">
        <v>161</v>
      </c>
      <c r="AD188" s="143">
        <v>2</v>
      </c>
      <c r="AE188">
        <f t="shared" si="20"/>
        <v>4600</v>
      </c>
      <c r="AF188" s="157"/>
    </row>
    <row r="189" spans="29:32" x14ac:dyDescent="0.25">
      <c r="AC189" s="144" t="s">
        <v>315</v>
      </c>
      <c r="AD189" s="141">
        <v>3</v>
      </c>
      <c r="AE189">
        <f t="shared" si="20"/>
        <v>4800</v>
      </c>
      <c r="AF189" s="156"/>
    </row>
    <row r="190" spans="29:32" x14ac:dyDescent="0.25">
      <c r="AC190" s="142" t="s">
        <v>490</v>
      </c>
      <c r="AD190" s="143">
        <v>3</v>
      </c>
      <c r="AE190">
        <f t="shared" si="20"/>
        <v>4800</v>
      </c>
      <c r="AF190" s="157"/>
    </row>
    <row r="191" spans="29:32" x14ac:dyDescent="0.25">
      <c r="AC191" s="150" t="s">
        <v>316</v>
      </c>
      <c r="AD191" s="153">
        <v>3</v>
      </c>
      <c r="AE191">
        <f t="shared" si="20"/>
        <v>4800</v>
      </c>
      <c r="AF191" s="160"/>
    </row>
    <row r="192" spans="29:32" x14ac:dyDescent="0.25">
      <c r="AC192" s="138" t="s">
        <v>317</v>
      </c>
      <c r="AD192" s="148">
        <v>2</v>
      </c>
      <c r="AE192">
        <f t="shared" si="20"/>
        <v>4600</v>
      </c>
      <c r="AF192" s="158" t="s">
        <v>171</v>
      </c>
    </row>
    <row r="193" spans="29:32" x14ac:dyDescent="0.25">
      <c r="AC193" s="149" t="s">
        <v>318</v>
      </c>
      <c r="AD193" s="139">
        <v>3</v>
      </c>
      <c r="AE193">
        <f t="shared" si="20"/>
        <v>4800</v>
      </c>
      <c r="AF193" s="155"/>
    </row>
    <row r="194" spans="29:32" x14ac:dyDescent="0.25">
      <c r="AC194" s="140" t="s">
        <v>319</v>
      </c>
      <c r="AD194" s="141">
        <v>3</v>
      </c>
      <c r="AE194">
        <f t="shared" si="20"/>
        <v>4800</v>
      </c>
      <c r="AF194" s="156"/>
    </row>
    <row r="195" spans="29:32" x14ac:dyDescent="0.25">
      <c r="AC195" s="144" t="s">
        <v>320</v>
      </c>
      <c r="AD195" s="141">
        <v>3</v>
      </c>
      <c r="AE195">
        <f t="shared" si="20"/>
        <v>4800</v>
      </c>
      <c r="AF195" s="156"/>
    </row>
    <row r="196" spans="29:32" x14ac:dyDescent="0.25">
      <c r="AC196" s="144" t="s">
        <v>321</v>
      </c>
      <c r="AD196" s="139">
        <v>3</v>
      </c>
      <c r="AE196">
        <f t="shared" si="20"/>
        <v>4800</v>
      </c>
      <c r="AF196" s="156"/>
    </row>
    <row r="197" spans="29:32" x14ac:dyDescent="0.25">
      <c r="AC197" s="144" t="s">
        <v>322</v>
      </c>
      <c r="AD197" s="139">
        <v>3</v>
      </c>
      <c r="AE197">
        <f t="shared" si="20"/>
        <v>4800</v>
      </c>
      <c r="AF197" s="156"/>
    </row>
    <row r="198" spans="29:32" x14ac:dyDescent="0.25">
      <c r="AC198" s="142" t="s">
        <v>162</v>
      </c>
      <c r="AD198" s="143">
        <v>4</v>
      </c>
      <c r="AE198">
        <f t="shared" si="20"/>
        <v>5200</v>
      </c>
      <c r="AF198" s="157" t="s">
        <v>171</v>
      </c>
    </row>
    <row r="199" spans="29:32" x14ac:dyDescent="0.25">
      <c r="AC199" s="142" t="s">
        <v>163</v>
      </c>
      <c r="AD199" s="143">
        <v>4</v>
      </c>
      <c r="AE199">
        <f t="shared" si="20"/>
        <v>5200</v>
      </c>
      <c r="AF199" s="157"/>
    </row>
    <row r="200" spans="29:32" x14ac:dyDescent="0.25">
      <c r="AC200" s="142" t="s">
        <v>323</v>
      </c>
      <c r="AD200" s="143">
        <v>3</v>
      </c>
      <c r="AE200">
        <f t="shared" si="20"/>
        <v>4800</v>
      </c>
      <c r="AF200" s="157"/>
    </row>
    <row r="201" spans="29:32" x14ac:dyDescent="0.25">
      <c r="AC201" s="142" t="s">
        <v>164</v>
      </c>
      <c r="AD201" s="143">
        <v>4</v>
      </c>
      <c r="AE201">
        <f t="shared" si="20"/>
        <v>5200</v>
      </c>
      <c r="AF201" s="157"/>
    </row>
    <row r="202" spans="29:32" x14ac:dyDescent="0.25">
      <c r="AC202" s="142" t="s">
        <v>324</v>
      </c>
      <c r="AD202" s="141">
        <v>3</v>
      </c>
      <c r="AE202">
        <f t="shared" si="20"/>
        <v>4800</v>
      </c>
      <c r="AF202" s="156"/>
    </row>
    <row r="203" spans="29:32" x14ac:dyDescent="0.25">
      <c r="AC203" s="142" t="s">
        <v>325</v>
      </c>
      <c r="AD203" s="141">
        <v>1</v>
      </c>
      <c r="AE203">
        <f t="shared" si="20"/>
        <v>4400</v>
      </c>
      <c r="AF203" s="156"/>
    </row>
    <row r="204" spans="29:32" x14ac:dyDescent="0.25">
      <c r="AC204" s="144" t="s">
        <v>326</v>
      </c>
      <c r="AD204" s="141">
        <v>1</v>
      </c>
      <c r="AE204">
        <f t="shared" si="20"/>
        <v>4400</v>
      </c>
      <c r="AF204" s="156"/>
    </row>
    <row r="205" spans="29:32" x14ac:dyDescent="0.25">
      <c r="AC205" s="142" t="s">
        <v>327</v>
      </c>
      <c r="AD205" s="141">
        <v>1</v>
      </c>
      <c r="AE205">
        <f t="shared" si="20"/>
        <v>4400</v>
      </c>
      <c r="AF205" s="156"/>
    </row>
    <row r="206" spans="29:32" x14ac:dyDescent="0.25">
      <c r="AC206" s="144" t="s">
        <v>328</v>
      </c>
      <c r="AD206" s="141">
        <v>1</v>
      </c>
      <c r="AE206">
        <f t="shared" si="20"/>
        <v>4400</v>
      </c>
      <c r="AF206" s="156"/>
    </row>
    <row r="207" spans="29:32" x14ac:dyDescent="0.25">
      <c r="AC207" s="142" t="s">
        <v>329</v>
      </c>
      <c r="AD207" s="141">
        <v>1</v>
      </c>
      <c r="AE207">
        <f t="shared" si="20"/>
        <v>4400</v>
      </c>
      <c r="AF207" s="156"/>
    </row>
    <row r="208" spans="29:32" x14ac:dyDescent="0.25">
      <c r="AC208" s="144" t="s">
        <v>330</v>
      </c>
      <c r="AD208" s="141">
        <v>1</v>
      </c>
      <c r="AE208">
        <f t="shared" si="20"/>
        <v>4400</v>
      </c>
      <c r="AF208" s="156"/>
    </row>
    <row r="209" spans="29:32" x14ac:dyDescent="0.25">
      <c r="AC209" s="144" t="s">
        <v>331</v>
      </c>
      <c r="AD209" s="141">
        <v>1</v>
      </c>
      <c r="AE209">
        <f t="shared" si="20"/>
        <v>4400</v>
      </c>
      <c r="AF209" s="156"/>
    </row>
    <row r="210" spans="29:32" x14ac:dyDescent="0.25">
      <c r="AC210" s="144" t="s">
        <v>332</v>
      </c>
      <c r="AD210" s="141">
        <v>1</v>
      </c>
      <c r="AE210">
        <f t="shared" si="20"/>
        <v>4400</v>
      </c>
      <c r="AF210" s="156"/>
    </row>
    <row r="211" spans="29:32" x14ac:dyDescent="0.25">
      <c r="AC211" s="144" t="s">
        <v>333</v>
      </c>
      <c r="AD211" s="141">
        <v>1</v>
      </c>
      <c r="AE211">
        <f t="shared" si="20"/>
        <v>4400</v>
      </c>
      <c r="AF211" s="156"/>
    </row>
    <row r="212" spans="29:32" x14ac:dyDescent="0.25">
      <c r="AC212" s="145" t="s">
        <v>334</v>
      </c>
      <c r="AD212" s="146">
        <v>1</v>
      </c>
      <c r="AE212">
        <f t="shared" si="20"/>
        <v>4400</v>
      </c>
      <c r="AF212" s="159"/>
    </row>
    <row r="213" spans="29:32" x14ac:dyDescent="0.25">
      <c r="AC213" s="142" t="s">
        <v>335</v>
      </c>
      <c r="AD213" s="143">
        <v>4</v>
      </c>
      <c r="AE213">
        <f t="shared" si="20"/>
        <v>5200</v>
      </c>
      <c r="AF213" s="157"/>
    </row>
    <row r="214" spans="29:32" x14ac:dyDescent="0.25">
      <c r="AC214" s="144" t="s">
        <v>336</v>
      </c>
      <c r="AD214" s="141">
        <v>1</v>
      </c>
      <c r="AE214">
        <f t="shared" si="20"/>
        <v>4400</v>
      </c>
      <c r="AF214" s="156"/>
    </row>
    <row r="215" spans="29:32" x14ac:dyDescent="0.25">
      <c r="AC215" s="144" t="s">
        <v>491</v>
      </c>
      <c r="AD215" s="143">
        <v>1</v>
      </c>
      <c r="AE215">
        <f t="shared" si="20"/>
        <v>4400</v>
      </c>
      <c r="AF215" s="157"/>
    </row>
    <row r="216" spans="29:32" x14ac:dyDescent="0.25">
      <c r="AC216" s="144" t="s">
        <v>492</v>
      </c>
      <c r="AD216" s="143">
        <v>1</v>
      </c>
      <c r="AE216">
        <f t="shared" si="20"/>
        <v>4400</v>
      </c>
      <c r="AF216" s="157"/>
    </row>
    <row r="217" spans="29:32" x14ac:dyDescent="0.25">
      <c r="AC217" s="142" t="s">
        <v>337</v>
      </c>
      <c r="AD217" s="143">
        <v>4</v>
      </c>
      <c r="AE217">
        <f t="shared" si="20"/>
        <v>5200</v>
      </c>
      <c r="AF217" s="157"/>
    </row>
    <row r="218" spans="29:32" x14ac:dyDescent="0.25">
      <c r="AC218" s="140" t="s">
        <v>338</v>
      </c>
      <c r="AD218" s="141">
        <v>3</v>
      </c>
      <c r="AE218">
        <f t="shared" si="20"/>
        <v>4800</v>
      </c>
      <c r="AF218" s="156"/>
    </row>
    <row r="219" spans="29:32" x14ac:dyDescent="0.25">
      <c r="AC219" s="144" t="s">
        <v>339</v>
      </c>
      <c r="AD219" s="141">
        <v>3</v>
      </c>
      <c r="AE219">
        <f t="shared" si="20"/>
        <v>4800</v>
      </c>
      <c r="AF219" s="156"/>
    </row>
    <row r="220" spans="29:32" x14ac:dyDescent="0.25">
      <c r="AC220" s="142" t="s">
        <v>340</v>
      </c>
      <c r="AD220" s="141">
        <v>3</v>
      </c>
      <c r="AE220">
        <f t="shared" si="20"/>
        <v>4800</v>
      </c>
      <c r="AF220" s="156"/>
    </row>
    <row r="221" spans="29:32" x14ac:dyDescent="0.25">
      <c r="AC221" s="142" t="s">
        <v>341</v>
      </c>
      <c r="AD221" s="141">
        <v>3</v>
      </c>
      <c r="AE221">
        <f t="shared" si="20"/>
        <v>4800</v>
      </c>
      <c r="AF221" s="156"/>
    </row>
    <row r="222" spans="29:32" x14ac:dyDescent="0.25">
      <c r="AC222" s="142" t="s">
        <v>342</v>
      </c>
      <c r="AD222" s="141">
        <v>3</v>
      </c>
      <c r="AE222">
        <f t="shared" si="20"/>
        <v>4800</v>
      </c>
      <c r="AF222" s="156"/>
    </row>
  </sheetData>
  <mergeCells count="31">
    <mergeCell ref="A42:B42"/>
    <mergeCell ref="E42:G42"/>
    <mergeCell ref="I43:J43"/>
    <mergeCell ref="A40:B40"/>
    <mergeCell ref="E40:G40"/>
    <mergeCell ref="A41:B41"/>
    <mergeCell ref="E41:G41"/>
    <mergeCell ref="Q7:Z7"/>
    <mergeCell ref="A8:M8"/>
    <mergeCell ref="A30:M30"/>
    <mergeCell ref="V38:Y38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E6"/>
    <mergeCell ref="F6:F7"/>
    <mergeCell ref="G6:G7"/>
    <mergeCell ref="J1:M2"/>
    <mergeCell ref="A4:B5"/>
    <mergeCell ref="C4:M5"/>
    <mergeCell ref="A1:B1"/>
    <mergeCell ref="A2:B2"/>
    <mergeCell ref="G2:H2"/>
    <mergeCell ref="A3:B3"/>
    <mergeCell ref="D1:F1"/>
  </mergeCells>
  <phoneticPr fontId="10" type="noConversion"/>
  <conditionalFormatting sqref="D9:F28 D31:F37">
    <cfRule type="cellIs" dxfId="10" priority="3" operator="greaterThan">
      <formula>2500</formula>
    </cfRule>
  </conditionalFormatting>
  <conditionalFormatting sqref="D9:E28">
    <cfRule type="cellIs" dxfId="9" priority="2" operator="equal">
      <formula>100</formula>
    </cfRule>
  </conditionalFormatting>
  <dataValidations count="14">
    <dataValidation type="list" allowBlank="1" showInputMessage="1" showErrorMessage="1" sqref="M9:M28 M31:M37">
      <formula1>$O$2:$O$12</formula1>
    </dataValidation>
    <dataValidation type="list" allowBlank="1" showErrorMessage="1" sqref="J3">
      <formula1>$R$1:$R$2</formula1>
    </dataValidation>
    <dataValidation type="whole" allowBlank="1" showErrorMessage="1" prompt="Внимание! При выборе детали менее 176 мм применяются повышающие коэфф." sqref="D9:D28">
      <formula1>50</formula1>
      <formula2>2650</formula2>
    </dataValidation>
    <dataValidation allowBlank="1" showErrorMessage="1" prompt="Внимание! При выборе детали менее 176 мм применяются повышающие коэфф." sqref="F9:F28 D31:D37 F31:F37"/>
    <dataValidation type="whole" allowBlank="1" showErrorMessage="1" sqref="F31:F37 F9:F28">
      <formula1>1</formula1>
      <formula2>100</formula2>
    </dataValidation>
    <dataValidation type="whole" allowBlank="1" showErrorMessage="1" sqref="A9:A28 A31:A37">
      <formula1>1</formula1>
      <formula2>50</formula2>
    </dataValidation>
    <dataValidation type="whole" allowBlank="1" showInputMessage="1" showErrorMessage="1" sqref="E9:E28 E31:E37">
      <formula1>50</formula1>
      <formula2>1180</formula2>
    </dataValidation>
    <dataValidation type="list" allowBlank="1" showErrorMessage="1" sqref="B9:B28 B31:B37">
      <formula1>$N$2:$N$7</formula1>
    </dataValidation>
    <dataValidation type="list" allowBlank="1" showErrorMessage="1" sqref="C9:C28">
      <formula1>IF(B9=$N$2,$N$15,IF(OR(B9=$N$4,B9=$N$5),$N$14,$N$13:$N$14))</formula1>
    </dataValidation>
    <dataValidation type="list" allowBlank="1" showErrorMessage="1" sqref="C31:C37">
      <formula1>IF(B31=$N$2,$N$18,IF(OR(B31=$N$4,B31=$N$5),$N$17,$N$16:$N$17))</formula1>
    </dataValidation>
    <dataValidation type="list" allowBlank="1" showInputMessage="1" showErrorMessage="1" sqref="M3">
      <formula1>$U$1:$U$3</formula1>
    </dataValidation>
    <dataValidation type="list" allowBlank="1" showInputMessage="1" showErrorMessage="1" sqref="I2">
      <formula1>$X$1:$X$2</formula1>
    </dataValidation>
    <dataValidation type="list" allowBlank="1" showErrorMessage="1" sqref="I9:I28 I31:I37">
      <formula1>$AC$1:$AC$222</formula1>
    </dataValidation>
    <dataValidation type="list" allowBlank="1" showInputMessage="1" showErrorMessage="1" sqref="J9:J28 J31:J37">
      <formula1>IF(V9="П",$P$16:$P$33,)</formula1>
    </dataValidation>
  </dataValidations>
  <pageMargins left="0.25" right="0.25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231"/>
  <sheetViews>
    <sheetView view="pageBreakPreview" zoomScale="85" zoomScaleNormal="85" zoomScaleSheetLayoutView="85" workbookViewId="0">
      <selection activeCell="I10" sqref="I10"/>
    </sheetView>
    <sheetView workbookViewId="1">
      <selection sqref="A1:B1"/>
    </sheetView>
  </sheetViews>
  <sheetFormatPr defaultRowHeight="15" x14ac:dyDescent="0.25"/>
  <cols>
    <col min="1" max="1" width="3.5703125" customWidth="1"/>
    <col min="2" max="2" width="11.28515625" customWidth="1"/>
    <col min="3" max="3" width="38.42578125" customWidth="1"/>
    <col min="5" max="5" width="10" customWidth="1"/>
    <col min="7" max="7" width="9.85546875" customWidth="1"/>
    <col min="8" max="8" width="11.42578125" customWidth="1"/>
    <col min="9" max="9" width="30.7109375" bestFit="1" customWidth="1"/>
    <col min="10" max="10" width="19" bestFit="1" customWidth="1"/>
    <col min="12" max="12" width="10.7109375" customWidth="1"/>
    <col min="13" max="13" width="42" customWidth="1"/>
    <col min="14" max="14" width="39.42578125" hidden="1" customWidth="1"/>
    <col min="15" max="15" width="43.28515625" hidden="1" customWidth="1"/>
    <col min="16" max="16" width="44.7109375" hidden="1" customWidth="1"/>
    <col min="17" max="17" width="13.85546875" hidden="1" customWidth="1"/>
    <col min="18" max="19" width="9.140625" hidden="1" customWidth="1"/>
    <col min="20" max="20" width="14.140625" hidden="1" customWidth="1"/>
    <col min="21" max="21" width="9.140625" hidden="1" customWidth="1"/>
    <col min="22" max="23" width="32.85546875" hidden="1" customWidth="1"/>
    <col min="24" max="25" width="9.140625" hidden="1" customWidth="1"/>
    <col min="26" max="26" width="17.5703125" hidden="1" customWidth="1"/>
    <col min="27" max="27" width="9.140625" hidden="1" customWidth="1"/>
    <col min="28" max="29" width="28.7109375" hidden="1" customWidth="1"/>
    <col min="30" max="30" width="17.7109375" hidden="1" customWidth="1"/>
    <col min="31" max="31" width="16.42578125" hidden="1" customWidth="1"/>
    <col min="32" max="32" width="9.140625" hidden="1" customWidth="1"/>
  </cols>
  <sheetData>
    <row r="1" spans="1:32" ht="21.75" customHeight="1" thickBot="1" x14ac:dyDescent="0.3">
      <c r="A1" s="206" t="s">
        <v>0</v>
      </c>
      <c r="B1" s="206"/>
      <c r="C1" s="89"/>
      <c r="D1" s="208"/>
      <c r="E1" s="209"/>
      <c r="F1" s="210"/>
      <c r="G1" s="166" t="s">
        <v>1</v>
      </c>
      <c r="H1" s="166"/>
      <c r="I1" s="165"/>
      <c r="J1" s="236" t="s">
        <v>796</v>
      </c>
      <c r="K1" s="213"/>
      <c r="L1" s="213"/>
      <c r="M1" s="213"/>
      <c r="N1" s="42" t="s">
        <v>8</v>
      </c>
      <c r="O1" s="67" t="s">
        <v>87</v>
      </c>
      <c r="P1" s="68" t="s">
        <v>88</v>
      </c>
      <c r="R1" s="42" t="s">
        <v>86</v>
      </c>
      <c r="S1" s="42">
        <f>IF(J3=$R$1,1.24,1)</f>
        <v>1</v>
      </c>
      <c r="T1" s="42">
        <v>1</v>
      </c>
      <c r="U1" s="42" t="s">
        <v>100</v>
      </c>
      <c r="V1" s="42"/>
      <c r="X1" t="s">
        <v>373</v>
      </c>
      <c r="Y1" s="42">
        <f>IF($I$2=$X$2,J47-(J47/100*30),IF($I$2=X1,J47*1.4,J47))</f>
        <v>0</v>
      </c>
      <c r="Z1" s="42">
        <v>1</v>
      </c>
      <c r="AA1" s="42">
        <v>4800</v>
      </c>
      <c r="AC1" s="132" t="s">
        <v>190</v>
      </c>
      <c r="AD1" s="133">
        <v>4</v>
      </c>
      <c r="AE1">
        <f t="shared" ref="AE1:AE64" si="0">VLOOKUP(AD1,$Z$1:$AA$4,2,0)</f>
        <v>5700</v>
      </c>
      <c r="AF1" s="133"/>
    </row>
    <row r="2" spans="1:32" ht="22.5" customHeight="1" thickBot="1" x14ac:dyDescent="0.3">
      <c r="A2" s="207" t="s">
        <v>2</v>
      </c>
      <c r="B2" s="207"/>
      <c r="C2" s="90"/>
      <c r="D2" s="17"/>
      <c r="E2" s="17"/>
      <c r="F2" s="17"/>
      <c r="G2" s="240" t="s">
        <v>37</v>
      </c>
      <c r="H2" s="241"/>
      <c r="I2" s="162"/>
      <c r="J2" s="237"/>
      <c r="K2" s="214"/>
      <c r="L2" s="214"/>
      <c r="M2" s="214"/>
      <c r="N2" s="41" t="s">
        <v>181</v>
      </c>
      <c r="O2" s="69" t="s">
        <v>89</v>
      </c>
      <c r="P2" s="69">
        <v>2</v>
      </c>
      <c r="R2" t="s">
        <v>5</v>
      </c>
      <c r="T2">
        <v>2</v>
      </c>
      <c r="U2">
        <f>M3</f>
        <v>0</v>
      </c>
      <c r="V2">
        <f>IF(U2=1,250,IF(U2=2,450,250))</f>
        <v>250</v>
      </c>
      <c r="X2" t="s">
        <v>101</v>
      </c>
      <c r="Z2">
        <v>2</v>
      </c>
      <c r="AA2">
        <v>5100</v>
      </c>
      <c r="AC2" s="134" t="s">
        <v>189</v>
      </c>
      <c r="AD2" s="135">
        <v>1</v>
      </c>
      <c r="AE2">
        <f t="shared" si="0"/>
        <v>4800</v>
      </c>
      <c r="AF2" s="135"/>
    </row>
    <row r="3" spans="1:32" ht="24.75" customHeight="1" thickBot="1" x14ac:dyDescent="0.3">
      <c r="A3" s="206" t="s">
        <v>3</v>
      </c>
      <c r="B3" s="206"/>
      <c r="C3" s="89"/>
      <c r="D3" s="17"/>
      <c r="E3" s="17"/>
      <c r="F3" s="17"/>
      <c r="I3" s="18" t="s">
        <v>4</v>
      </c>
      <c r="J3" s="163" t="s">
        <v>5</v>
      </c>
      <c r="K3" s="50" t="s">
        <v>38</v>
      </c>
      <c r="L3" s="50"/>
      <c r="M3" s="164"/>
      <c r="N3" s="41" t="s">
        <v>182</v>
      </c>
      <c r="O3" s="69" t="s">
        <v>90</v>
      </c>
      <c r="P3" s="69">
        <v>2</v>
      </c>
      <c r="T3">
        <v>3</v>
      </c>
      <c r="Z3">
        <v>3</v>
      </c>
      <c r="AA3">
        <v>5300</v>
      </c>
      <c r="AC3" s="134" t="s">
        <v>470</v>
      </c>
      <c r="AD3" s="135">
        <v>3</v>
      </c>
      <c r="AE3">
        <f t="shared" si="0"/>
        <v>5300</v>
      </c>
      <c r="AF3" s="135"/>
    </row>
    <row r="4" spans="1:32" ht="15.75" thickBot="1" x14ac:dyDescent="0.3">
      <c r="A4" s="220" t="s">
        <v>6</v>
      </c>
      <c r="B4" s="220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41" t="s">
        <v>183</v>
      </c>
      <c r="O4" s="69" t="s">
        <v>91</v>
      </c>
      <c r="P4" s="69">
        <v>2</v>
      </c>
      <c r="Z4">
        <v>4</v>
      </c>
      <c r="AA4">
        <v>5700</v>
      </c>
      <c r="AC4" s="132" t="s">
        <v>191</v>
      </c>
      <c r="AD4" s="135">
        <v>1</v>
      </c>
      <c r="AE4">
        <f t="shared" si="0"/>
        <v>4800</v>
      </c>
      <c r="AF4" s="135"/>
    </row>
    <row r="5" spans="1:32" ht="15.75" thickBot="1" x14ac:dyDescent="0.3">
      <c r="A5" s="221"/>
      <c r="B5" s="22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3"/>
      <c r="N5" s="41" t="s">
        <v>184</v>
      </c>
      <c r="O5" s="69" t="s">
        <v>92</v>
      </c>
      <c r="P5" s="69">
        <v>2</v>
      </c>
      <c r="AC5" s="134" t="s">
        <v>192</v>
      </c>
      <c r="AD5" s="135">
        <v>1</v>
      </c>
      <c r="AE5">
        <f t="shared" si="0"/>
        <v>4800</v>
      </c>
      <c r="AF5" s="135"/>
    </row>
    <row r="6" spans="1:32" ht="15.75" customHeight="1" thickBot="1" x14ac:dyDescent="0.3">
      <c r="A6" s="201" t="s">
        <v>7</v>
      </c>
      <c r="B6" s="190" t="s">
        <v>8</v>
      </c>
      <c r="C6" s="190" t="s">
        <v>66</v>
      </c>
      <c r="D6" s="203" t="s">
        <v>9</v>
      </c>
      <c r="E6" s="204"/>
      <c r="F6" s="190" t="s">
        <v>11</v>
      </c>
      <c r="G6" s="199" t="s">
        <v>10</v>
      </c>
      <c r="H6" s="199" t="s">
        <v>12</v>
      </c>
      <c r="I6" s="190" t="s">
        <v>39</v>
      </c>
      <c r="J6" s="190" t="s">
        <v>65</v>
      </c>
      <c r="K6" s="234" t="s">
        <v>13</v>
      </c>
      <c r="L6" s="197" t="s">
        <v>14</v>
      </c>
      <c r="M6" s="197" t="s">
        <v>15</v>
      </c>
      <c r="N6" s="41" t="s">
        <v>185</v>
      </c>
      <c r="O6" s="69" t="s">
        <v>93</v>
      </c>
      <c r="P6" s="69">
        <v>2</v>
      </c>
      <c r="AC6" s="136" t="s">
        <v>193</v>
      </c>
      <c r="AD6" s="135">
        <v>1</v>
      </c>
      <c r="AE6">
        <f t="shared" si="0"/>
        <v>4800</v>
      </c>
      <c r="AF6" s="135"/>
    </row>
    <row r="7" spans="1:32" ht="31.5" customHeight="1" thickBot="1" x14ac:dyDescent="0.3">
      <c r="A7" s="202"/>
      <c r="B7" s="192"/>
      <c r="C7" s="191"/>
      <c r="D7" s="2" t="s">
        <v>16</v>
      </c>
      <c r="E7" s="2" t="s">
        <v>17</v>
      </c>
      <c r="F7" s="192"/>
      <c r="G7" s="200"/>
      <c r="H7" s="200"/>
      <c r="I7" s="192"/>
      <c r="J7" s="192"/>
      <c r="K7" s="235"/>
      <c r="L7" s="198"/>
      <c r="M7" s="198"/>
      <c r="N7" s="41" t="s">
        <v>186</v>
      </c>
      <c r="O7" s="69" t="s">
        <v>94</v>
      </c>
      <c r="P7" s="69">
        <v>2</v>
      </c>
      <c r="Q7" s="242" t="s">
        <v>71</v>
      </c>
      <c r="R7" s="242"/>
      <c r="S7" s="242"/>
      <c r="T7" s="242"/>
      <c r="U7" s="242"/>
      <c r="V7" s="242"/>
      <c r="W7" s="242"/>
      <c r="X7" s="242"/>
      <c r="Y7" s="242"/>
      <c r="Z7" s="242"/>
      <c r="AC7" s="137" t="s">
        <v>194</v>
      </c>
      <c r="AD7" s="133">
        <v>2</v>
      </c>
      <c r="AE7">
        <f t="shared" si="0"/>
        <v>5100</v>
      </c>
      <c r="AF7" s="133" t="s">
        <v>171</v>
      </c>
    </row>
    <row r="8" spans="1:32" ht="15.75" thickBot="1" x14ac:dyDescent="0.3">
      <c r="A8" s="225" t="s">
        <v>18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41" t="s">
        <v>108</v>
      </c>
      <c r="O8" s="69" t="s">
        <v>95</v>
      </c>
      <c r="P8" s="69">
        <v>2</v>
      </c>
      <c r="Q8" s="99" t="s">
        <v>72</v>
      </c>
      <c r="R8" s="99" t="s">
        <v>73</v>
      </c>
      <c r="S8" s="99" t="s">
        <v>83</v>
      </c>
      <c r="T8" s="100" t="s">
        <v>88</v>
      </c>
      <c r="U8" s="100" t="s">
        <v>98</v>
      </c>
      <c r="V8" s="101" t="s">
        <v>448</v>
      </c>
      <c r="W8" s="101"/>
      <c r="X8" s="101"/>
      <c r="Y8" s="101"/>
      <c r="Z8" s="99" t="s">
        <v>350</v>
      </c>
      <c r="AA8" s="100" t="s">
        <v>172</v>
      </c>
      <c r="AC8" s="137" t="s">
        <v>195</v>
      </c>
      <c r="AD8" s="133">
        <v>2</v>
      </c>
      <c r="AE8">
        <f t="shared" si="0"/>
        <v>5100</v>
      </c>
      <c r="AF8" s="133" t="s">
        <v>171</v>
      </c>
    </row>
    <row r="9" spans="1:32" ht="15.75" thickBot="1" x14ac:dyDescent="0.3">
      <c r="A9" s="3">
        <v>1</v>
      </c>
      <c r="B9" s="4"/>
      <c r="C9" s="4"/>
      <c r="D9" s="5"/>
      <c r="E9" s="5"/>
      <c r="F9" s="12"/>
      <c r="G9" s="24">
        <f>D9*E9/1000000</f>
        <v>0</v>
      </c>
      <c r="H9" s="24">
        <f t="shared" ref="H9:H28" si="1">G9*F9</f>
        <v>0</v>
      </c>
      <c r="I9" s="5"/>
      <c r="J9" s="5"/>
      <c r="K9" s="29">
        <f t="shared" ref="K9:K28" si="2">(IFERROR(VLOOKUP(I9,AC:AE,3,0),0)+Q9+R9+S9)*$S$1</f>
        <v>0</v>
      </c>
      <c r="L9" s="30">
        <f t="shared" ref="L9:L28" si="3">(K9*H9)+(U9*$S$1)</f>
        <v>0</v>
      </c>
      <c r="M9" s="6"/>
      <c r="N9" s="41" t="s">
        <v>109</v>
      </c>
      <c r="O9" s="70" t="s">
        <v>96</v>
      </c>
      <c r="P9" s="69">
        <v>2</v>
      </c>
      <c r="Q9" s="101">
        <v>0</v>
      </c>
      <c r="R9" s="101">
        <f t="shared" ref="R9:R28" si="4">IF(COUNTIF(C9,"*19мм"),400,0)</f>
        <v>0</v>
      </c>
      <c r="S9" s="101">
        <f>IF(J9&gt;0,1500,0)</f>
        <v>0</v>
      </c>
      <c r="T9" s="101">
        <f>IFERROR(VLOOKUP(M9,$O$2:$P$12,2,0),0)</f>
        <v>0</v>
      </c>
      <c r="U9" s="101">
        <f>T9*65</f>
        <v>0</v>
      </c>
      <c r="V9" s="101"/>
      <c r="W9" s="101"/>
      <c r="X9" s="101"/>
      <c r="Y9" s="101">
        <f>IF(Z9=4,200,0)</f>
        <v>0</v>
      </c>
      <c r="Z9" s="101">
        <f t="shared" ref="Z9:Z37" si="5">IFERROR(VLOOKUP(I9,AC:AD,2,0),0)</f>
        <v>0</v>
      </c>
      <c r="AA9" s="101">
        <f t="shared" ref="AA9:AA28" si="6">IFERROR(VLOOKUP(I9,AC:AF,4,0),0)</f>
        <v>0</v>
      </c>
      <c r="AC9" s="137" t="s">
        <v>196</v>
      </c>
      <c r="AD9" s="133">
        <v>2</v>
      </c>
      <c r="AE9">
        <f t="shared" si="0"/>
        <v>5100</v>
      </c>
      <c r="AF9" s="133" t="s">
        <v>171</v>
      </c>
    </row>
    <row r="10" spans="1:32" ht="15.75" thickBot="1" x14ac:dyDescent="0.3">
      <c r="A10" s="7">
        <v>2</v>
      </c>
      <c r="B10" s="4"/>
      <c r="C10" s="4"/>
      <c r="D10" s="5"/>
      <c r="E10" s="5"/>
      <c r="F10" s="12"/>
      <c r="G10" s="24">
        <f t="shared" ref="G10:G28" si="7">D10*E10/1000000</f>
        <v>0</v>
      </c>
      <c r="H10" s="25">
        <f t="shared" si="1"/>
        <v>0</v>
      </c>
      <c r="I10" s="5"/>
      <c r="J10" s="5"/>
      <c r="K10" s="29">
        <f t="shared" si="2"/>
        <v>0</v>
      </c>
      <c r="L10" s="30">
        <f t="shared" si="3"/>
        <v>0</v>
      </c>
      <c r="M10" s="6"/>
      <c r="N10" s="41" t="s">
        <v>110</v>
      </c>
      <c r="O10" s="70" t="s">
        <v>97</v>
      </c>
      <c r="P10" s="69">
        <v>3</v>
      </c>
      <c r="Q10" s="101">
        <v>0</v>
      </c>
      <c r="R10" s="101">
        <f t="shared" si="4"/>
        <v>0</v>
      </c>
      <c r="S10" s="101">
        <f t="shared" ref="S10:S37" si="8">IF(J10&gt;0,1500,0)</f>
        <v>0</v>
      </c>
      <c r="T10" s="101">
        <f t="shared" ref="T10:T37" si="9">IFERROR(VLOOKUP(M10,$O$2:$P$12,2,0),0)</f>
        <v>0</v>
      </c>
      <c r="U10" s="101">
        <f t="shared" ref="U10:U37" si="10">T10*65</f>
        <v>0</v>
      </c>
      <c r="V10" s="101"/>
      <c r="W10" s="101"/>
      <c r="X10" s="101"/>
      <c r="Y10" s="101">
        <f t="shared" ref="Y10:Y37" si="11">IF(Z10=4,200,0)</f>
        <v>0</v>
      </c>
      <c r="Z10" s="101">
        <f t="shared" si="5"/>
        <v>0</v>
      </c>
      <c r="AA10" s="101">
        <f t="shared" si="6"/>
        <v>0</v>
      </c>
      <c r="AC10" s="137" t="s">
        <v>197</v>
      </c>
      <c r="AD10" s="133">
        <v>2</v>
      </c>
      <c r="AE10">
        <f t="shared" si="0"/>
        <v>5100</v>
      </c>
      <c r="AF10" s="133" t="s">
        <v>171</v>
      </c>
    </row>
    <row r="11" spans="1:32" ht="15.75" thickBot="1" x14ac:dyDescent="0.3">
      <c r="A11" s="7">
        <v>3</v>
      </c>
      <c r="B11" s="4"/>
      <c r="C11" s="4"/>
      <c r="D11" s="5"/>
      <c r="E11" s="5"/>
      <c r="F11" s="12"/>
      <c r="G11" s="24">
        <f t="shared" si="7"/>
        <v>0</v>
      </c>
      <c r="H11" s="25">
        <f t="shared" si="1"/>
        <v>0</v>
      </c>
      <c r="I11" s="5"/>
      <c r="J11" s="5"/>
      <c r="K11" s="29">
        <f t="shared" si="2"/>
        <v>0</v>
      </c>
      <c r="L11" s="30">
        <f t="shared" si="3"/>
        <v>0</v>
      </c>
      <c r="M11" s="6"/>
      <c r="N11" s="41" t="s">
        <v>111</v>
      </c>
      <c r="O11" s="70" t="s">
        <v>169</v>
      </c>
      <c r="P11" s="69">
        <v>4</v>
      </c>
      <c r="Q11" s="101">
        <v>0</v>
      </c>
      <c r="R11" s="101">
        <f t="shared" si="4"/>
        <v>0</v>
      </c>
      <c r="S11" s="101">
        <f t="shared" si="8"/>
        <v>0</v>
      </c>
      <c r="T11" s="101">
        <f t="shared" si="9"/>
        <v>0</v>
      </c>
      <c r="U11" s="101">
        <f t="shared" si="10"/>
        <v>0</v>
      </c>
      <c r="V11" s="101"/>
      <c r="W11" s="101"/>
      <c r="X11" s="101"/>
      <c r="Y11" s="101">
        <f t="shared" si="11"/>
        <v>0</v>
      </c>
      <c r="Z11" s="101">
        <f t="shared" si="5"/>
        <v>0</v>
      </c>
      <c r="AA11" s="101">
        <f t="shared" si="6"/>
        <v>0</v>
      </c>
      <c r="AC11" s="137" t="s">
        <v>198</v>
      </c>
      <c r="AD11" s="133">
        <v>2</v>
      </c>
      <c r="AE11">
        <f t="shared" si="0"/>
        <v>5100</v>
      </c>
      <c r="AF11" s="133" t="s">
        <v>171</v>
      </c>
    </row>
    <row r="12" spans="1:32" ht="15.75" thickBot="1" x14ac:dyDescent="0.3">
      <c r="A12" s="7">
        <v>4</v>
      </c>
      <c r="B12" s="4"/>
      <c r="C12" s="4"/>
      <c r="D12" s="5"/>
      <c r="E12" s="5"/>
      <c r="F12" s="12"/>
      <c r="G12" s="24">
        <f t="shared" si="7"/>
        <v>0</v>
      </c>
      <c r="H12" s="25">
        <f t="shared" si="1"/>
        <v>0</v>
      </c>
      <c r="I12" s="5"/>
      <c r="J12" s="5"/>
      <c r="K12" s="29">
        <f t="shared" si="2"/>
        <v>0</v>
      </c>
      <c r="L12" s="30">
        <f t="shared" si="3"/>
        <v>0</v>
      </c>
      <c r="M12" s="6"/>
      <c r="N12" s="41" t="s">
        <v>112</v>
      </c>
      <c r="O12" s="70" t="s">
        <v>170</v>
      </c>
      <c r="P12" s="69">
        <v>5</v>
      </c>
      <c r="Q12" s="101">
        <v>0</v>
      </c>
      <c r="R12" s="101">
        <f t="shared" si="4"/>
        <v>0</v>
      </c>
      <c r="S12" s="101">
        <f t="shared" si="8"/>
        <v>0</v>
      </c>
      <c r="T12" s="101">
        <f t="shared" si="9"/>
        <v>0</v>
      </c>
      <c r="U12" s="101">
        <f t="shared" si="10"/>
        <v>0</v>
      </c>
      <c r="V12" s="101"/>
      <c r="W12" s="101"/>
      <c r="X12" s="101"/>
      <c r="Y12" s="101">
        <f t="shared" si="11"/>
        <v>0</v>
      </c>
      <c r="Z12" s="101">
        <f t="shared" si="5"/>
        <v>0</v>
      </c>
      <c r="AA12" s="101">
        <f t="shared" si="6"/>
        <v>0</v>
      </c>
      <c r="AC12" s="134" t="s">
        <v>199</v>
      </c>
      <c r="AD12" s="133">
        <v>2</v>
      </c>
      <c r="AE12">
        <f t="shared" si="0"/>
        <v>5100</v>
      </c>
      <c r="AF12" s="133" t="s">
        <v>171</v>
      </c>
    </row>
    <row r="13" spans="1:32" x14ac:dyDescent="0.25">
      <c r="A13" s="7">
        <v>5</v>
      </c>
      <c r="B13" s="4"/>
      <c r="C13" s="4"/>
      <c r="D13" s="5"/>
      <c r="E13" s="5"/>
      <c r="F13" s="12"/>
      <c r="G13" s="24">
        <f t="shared" si="7"/>
        <v>0</v>
      </c>
      <c r="H13" s="25">
        <f t="shared" si="1"/>
        <v>0</v>
      </c>
      <c r="I13" s="5"/>
      <c r="J13" s="5"/>
      <c r="K13" s="29">
        <f t="shared" si="2"/>
        <v>0</v>
      </c>
      <c r="L13" s="30">
        <f t="shared" si="3"/>
        <v>0</v>
      </c>
      <c r="M13" s="6"/>
      <c r="N13" s="41" t="s">
        <v>113</v>
      </c>
      <c r="Q13" s="101">
        <v>0</v>
      </c>
      <c r="R13" s="101">
        <f t="shared" si="4"/>
        <v>0</v>
      </c>
      <c r="S13" s="101">
        <f t="shared" si="8"/>
        <v>0</v>
      </c>
      <c r="T13" s="101">
        <f t="shared" si="9"/>
        <v>0</v>
      </c>
      <c r="U13" s="101">
        <f t="shared" si="10"/>
        <v>0</v>
      </c>
      <c r="V13" s="101"/>
      <c r="W13" s="101"/>
      <c r="X13" s="101"/>
      <c r="Y13" s="101">
        <f t="shared" si="11"/>
        <v>0</v>
      </c>
      <c r="Z13" s="101">
        <f t="shared" si="5"/>
        <v>0</v>
      </c>
      <c r="AA13" s="101">
        <f t="shared" si="6"/>
        <v>0</v>
      </c>
      <c r="AC13" s="132" t="s">
        <v>200</v>
      </c>
      <c r="AD13" s="133">
        <v>2</v>
      </c>
      <c r="AE13">
        <f t="shared" si="0"/>
        <v>5100</v>
      </c>
      <c r="AF13" s="133" t="s">
        <v>171</v>
      </c>
    </row>
    <row r="14" spans="1:32" x14ac:dyDescent="0.25">
      <c r="A14" s="7">
        <v>6</v>
      </c>
      <c r="B14" s="4"/>
      <c r="C14" s="4"/>
      <c r="D14" s="5"/>
      <c r="E14" s="5"/>
      <c r="F14" s="12"/>
      <c r="G14" s="24">
        <f t="shared" si="7"/>
        <v>0</v>
      </c>
      <c r="H14" s="25">
        <f t="shared" si="1"/>
        <v>0</v>
      </c>
      <c r="I14" s="5"/>
      <c r="J14" s="5"/>
      <c r="K14" s="29">
        <f t="shared" si="2"/>
        <v>0</v>
      </c>
      <c r="L14" s="30">
        <f t="shared" si="3"/>
        <v>0</v>
      </c>
      <c r="M14" s="6"/>
      <c r="N14" t="s">
        <v>67</v>
      </c>
      <c r="P14" t="s">
        <v>344</v>
      </c>
      <c r="Q14" s="101">
        <v>0</v>
      </c>
      <c r="R14" s="101">
        <f t="shared" si="4"/>
        <v>0</v>
      </c>
      <c r="S14" s="101">
        <f t="shared" si="8"/>
        <v>0</v>
      </c>
      <c r="T14" s="101">
        <f t="shared" si="9"/>
        <v>0</v>
      </c>
      <c r="U14" s="101">
        <f t="shared" si="10"/>
        <v>0</v>
      </c>
      <c r="V14" s="101"/>
      <c r="W14" s="101"/>
      <c r="X14" s="101"/>
      <c r="Y14" s="101">
        <f t="shared" si="11"/>
        <v>0</v>
      </c>
      <c r="Z14" s="101">
        <f t="shared" si="5"/>
        <v>0</v>
      </c>
      <c r="AA14" s="101">
        <f t="shared" si="6"/>
        <v>0</v>
      </c>
      <c r="AC14" s="134" t="s">
        <v>201</v>
      </c>
      <c r="AD14" s="133">
        <v>2</v>
      </c>
      <c r="AE14">
        <f t="shared" si="0"/>
        <v>5100</v>
      </c>
      <c r="AF14" s="133" t="s">
        <v>171</v>
      </c>
    </row>
    <row r="15" spans="1:32" x14ac:dyDescent="0.25">
      <c r="A15" s="7">
        <v>7</v>
      </c>
      <c r="B15" s="4"/>
      <c r="C15" s="4"/>
      <c r="D15" s="5"/>
      <c r="E15" s="5"/>
      <c r="F15" s="12"/>
      <c r="G15" s="24">
        <f t="shared" si="7"/>
        <v>0</v>
      </c>
      <c r="H15" s="25">
        <f t="shared" si="1"/>
        <v>0</v>
      </c>
      <c r="I15" s="5"/>
      <c r="J15" s="5"/>
      <c r="K15" s="29">
        <f t="shared" si="2"/>
        <v>0</v>
      </c>
      <c r="L15" s="30">
        <f t="shared" si="3"/>
        <v>0</v>
      </c>
      <c r="M15" s="6"/>
      <c r="N15" t="s">
        <v>68</v>
      </c>
      <c r="P15" t="s">
        <v>345</v>
      </c>
      <c r="Q15" s="101">
        <v>0</v>
      </c>
      <c r="R15" s="101">
        <f t="shared" si="4"/>
        <v>0</v>
      </c>
      <c r="S15" s="101">
        <f t="shared" si="8"/>
        <v>0</v>
      </c>
      <c r="T15" s="101">
        <f t="shared" si="9"/>
        <v>0</v>
      </c>
      <c r="U15" s="101">
        <f t="shared" si="10"/>
        <v>0</v>
      </c>
      <c r="V15" s="101"/>
      <c r="W15" s="101"/>
      <c r="X15" s="101"/>
      <c r="Y15" s="101">
        <f t="shared" si="11"/>
        <v>0</v>
      </c>
      <c r="Z15" s="101">
        <f t="shared" si="5"/>
        <v>0</v>
      </c>
      <c r="AA15" s="101">
        <f t="shared" si="6"/>
        <v>0</v>
      </c>
      <c r="AC15" s="137" t="s">
        <v>202</v>
      </c>
      <c r="AD15" s="133">
        <v>2</v>
      </c>
      <c r="AE15">
        <f t="shared" si="0"/>
        <v>5100</v>
      </c>
      <c r="AF15" s="133" t="s">
        <v>171</v>
      </c>
    </row>
    <row r="16" spans="1:32" x14ac:dyDescent="0.25">
      <c r="A16" s="7">
        <v>8</v>
      </c>
      <c r="B16" s="4"/>
      <c r="C16" s="4"/>
      <c r="D16" s="5"/>
      <c r="E16" s="5"/>
      <c r="F16" s="12"/>
      <c r="G16" s="24">
        <f t="shared" si="7"/>
        <v>0</v>
      </c>
      <c r="H16" s="25">
        <f t="shared" si="1"/>
        <v>0</v>
      </c>
      <c r="I16" s="5"/>
      <c r="J16" s="5"/>
      <c r="K16" s="29">
        <f t="shared" si="2"/>
        <v>0</v>
      </c>
      <c r="L16" s="30">
        <f t="shared" si="3"/>
        <v>0</v>
      </c>
      <c r="M16" s="6"/>
      <c r="P16" t="s">
        <v>346</v>
      </c>
      <c r="Q16" s="101">
        <v>0</v>
      </c>
      <c r="R16" s="101">
        <f t="shared" si="4"/>
        <v>0</v>
      </c>
      <c r="S16" s="101">
        <f t="shared" si="8"/>
        <v>0</v>
      </c>
      <c r="T16" s="101">
        <f t="shared" si="9"/>
        <v>0</v>
      </c>
      <c r="U16" s="101">
        <f t="shared" si="10"/>
        <v>0</v>
      </c>
      <c r="V16" s="101"/>
      <c r="W16" s="101"/>
      <c r="X16" s="101"/>
      <c r="Y16" s="101">
        <f t="shared" si="11"/>
        <v>0</v>
      </c>
      <c r="Z16" s="101">
        <f t="shared" si="5"/>
        <v>0</v>
      </c>
      <c r="AA16" s="101">
        <f t="shared" si="6"/>
        <v>0</v>
      </c>
      <c r="AC16" s="134" t="s">
        <v>203</v>
      </c>
      <c r="AD16" s="135">
        <v>3</v>
      </c>
      <c r="AE16">
        <f t="shared" si="0"/>
        <v>5300</v>
      </c>
      <c r="AF16" s="135"/>
    </row>
    <row r="17" spans="1:32" x14ac:dyDescent="0.25">
      <c r="A17" s="7">
        <v>9</v>
      </c>
      <c r="B17" s="4"/>
      <c r="C17" s="4"/>
      <c r="D17" s="5"/>
      <c r="E17" s="5"/>
      <c r="F17" s="12"/>
      <c r="G17" s="24">
        <f t="shared" si="7"/>
        <v>0</v>
      </c>
      <c r="H17" s="25">
        <f t="shared" si="1"/>
        <v>0</v>
      </c>
      <c r="I17" s="5"/>
      <c r="J17" s="5"/>
      <c r="K17" s="29">
        <f t="shared" si="2"/>
        <v>0</v>
      </c>
      <c r="L17" s="30">
        <f t="shared" si="3"/>
        <v>0</v>
      </c>
      <c r="M17" s="6"/>
      <c r="N17" t="s">
        <v>69</v>
      </c>
      <c r="P17" t="s">
        <v>348</v>
      </c>
      <c r="Q17" s="101">
        <v>0</v>
      </c>
      <c r="R17" s="101">
        <f t="shared" si="4"/>
        <v>0</v>
      </c>
      <c r="S17" s="101">
        <f t="shared" si="8"/>
        <v>0</v>
      </c>
      <c r="T17" s="101">
        <f t="shared" si="9"/>
        <v>0</v>
      </c>
      <c r="U17" s="101">
        <f t="shared" si="10"/>
        <v>0</v>
      </c>
      <c r="V17" s="101"/>
      <c r="W17" s="101"/>
      <c r="X17" s="101"/>
      <c r="Y17" s="101">
        <f t="shared" si="11"/>
        <v>0</v>
      </c>
      <c r="Z17" s="101">
        <f t="shared" si="5"/>
        <v>0</v>
      </c>
      <c r="AA17" s="101">
        <f t="shared" si="6"/>
        <v>0</v>
      </c>
      <c r="AC17" s="132" t="s">
        <v>130</v>
      </c>
      <c r="AD17" s="133">
        <v>4</v>
      </c>
      <c r="AE17">
        <f t="shared" si="0"/>
        <v>5700</v>
      </c>
      <c r="AF17" s="133" t="s">
        <v>171</v>
      </c>
    </row>
    <row r="18" spans="1:32" x14ac:dyDescent="0.25">
      <c r="A18" s="7">
        <v>10</v>
      </c>
      <c r="B18" s="4"/>
      <c r="C18" s="4"/>
      <c r="D18" s="5"/>
      <c r="E18" s="5"/>
      <c r="F18" s="12"/>
      <c r="G18" s="24">
        <f t="shared" si="7"/>
        <v>0</v>
      </c>
      <c r="H18" s="25">
        <f t="shared" si="1"/>
        <v>0</v>
      </c>
      <c r="I18" s="5"/>
      <c r="J18" s="5"/>
      <c r="K18" s="29">
        <f t="shared" si="2"/>
        <v>0</v>
      </c>
      <c r="L18" s="30">
        <f t="shared" si="3"/>
        <v>0</v>
      </c>
      <c r="M18" s="6"/>
      <c r="N18" t="s">
        <v>70</v>
      </c>
      <c r="P18" t="s">
        <v>347</v>
      </c>
      <c r="Q18" s="101">
        <v>0</v>
      </c>
      <c r="R18" s="101">
        <f t="shared" si="4"/>
        <v>0</v>
      </c>
      <c r="S18" s="101">
        <f t="shared" si="8"/>
        <v>0</v>
      </c>
      <c r="T18" s="101">
        <f t="shared" si="9"/>
        <v>0</v>
      </c>
      <c r="U18" s="101">
        <f t="shared" si="10"/>
        <v>0</v>
      </c>
      <c r="V18" s="101"/>
      <c r="W18" s="101"/>
      <c r="X18" s="101"/>
      <c r="Y18" s="101">
        <f t="shared" si="11"/>
        <v>0</v>
      </c>
      <c r="Z18" s="101">
        <f t="shared" si="5"/>
        <v>0</v>
      </c>
      <c r="AA18" s="101">
        <f t="shared" si="6"/>
        <v>0</v>
      </c>
      <c r="AC18" s="132" t="s">
        <v>131</v>
      </c>
      <c r="AD18" s="133">
        <v>4</v>
      </c>
      <c r="AE18">
        <f t="shared" si="0"/>
        <v>5700</v>
      </c>
      <c r="AF18" s="133"/>
    </row>
    <row r="19" spans="1:32" x14ac:dyDescent="0.25">
      <c r="A19" s="7">
        <v>11</v>
      </c>
      <c r="B19" s="4"/>
      <c r="C19" s="4"/>
      <c r="D19" s="5"/>
      <c r="E19" s="5"/>
      <c r="F19" s="12"/>
      <c r="G19" s="24">
        <f t="shared" si="7"/>
        <v>0</v>
      </c>
      <c r="H19" s="25">
        <f t="shared" si="1"/>
        <v>0</v>
      </c>
      <c r="I19" s="5"/>
      <c r="J19" s="5"/>
      <c r="K19" s="29">
        <f t="shared" si="2"/>
        <v>0</v>
      </c>
      <c r="L19" s="30">
        <f t="shared" si="3"/>
        <v>0</v>
      </c>
      <c r="M19" s="6"/>
      <c r="N19" t="s">
        <v>351</v>
      </c>
      <c r="P19" t="s">
        <v>349</v>
      </c>
      <c r="Q19" s="101">
        <v>0</v>
      </c>
      <c r="R19" s="101">
        <f t="shared" si="4"/>
        <v>0</v>
      </c>
      <c r="S19" s="101">
        <f t="shared" si="8"/>
        <v>0</v>
      </c>
      <c r="T19" s="101">
        <f t="shared" si="9"/>
        <v>0</v>
      </c>
      <c r="U19" s="101">
        <f t="shared" si="10"/>
        <v>0</v>
      </c>
      <c r="V19" s="101"/>
      <c r="W19" s="101"/>
      <c r="X19" s="101"/>
      <c r="Y19" s="101">
        <f t="shared" si="11"/>
        <v>0</v>
      </c>
      <c r="Z19" s="101">
        <f t="shared" si="5"/>
        <v>0</v>
      </c>
      <c r="AA19" s="101">
        <f t="shared" si="6"/>
        <v>0</v>
      </c>
      <c r="AC19" s="137" t="s">
        <v>49</v>
      </c>
      <c r="AD19" s="133">
        <v>2</v>
      </c>
      <c r="AE19">
        <f t="shared" si="0"/>
        <v>5100</v>
      </c>
      <c r="AF19" s="133" t="s">
        <v>171</v>
      </c>
    </row>
    <row r="20" spans="1:32" x14ac:dyDescent="0.25">
      <c r="A20" s="7">
        <v>12</v>
      </c>
      <c r="B20" s="4"/>
      <c r="C20" s="4"/>
      <c r="D20" s="5"/>
      <c r="E20" s="5"/>
      <c r="F20" s="12"/>
      <c r="G20" s="24">
        <f t="shared" si="7"/>
        <v>0</v>
      </c>
      <c r="H20" s="25">
        <f t="shared" si="1"/>
        <v>0</v>
      </c>
      <c r="I20" s="5"/>
      <c r="J20" s="5"/>
      <c r="K20" s="29">
        <f t="shared" si="2"/>
        <v>0</v>
      </c>
      <c r="L20" s="30">
        <f t="shared" si="3"/>
        <v>0</v>
      </c>
      <c r="M20" s="6"/>
      <c r="N20" t="s">
        <v>352</v>
      </c>
      <c r="P20" t="s">
        <v>102</v>
      </c>
      <c r="Q20" s="101">
        <v>0</v>
      </c>
      <c r="R20" s="101">
        <f t="shared" si="4"/>
        <v>0</v>
      </c>
      <c r="S20" s="101">
        <f t="shared" si="8"/>
        <v>0</v>
      </c>
      <c r="T20" s="101">
        <f t="shared" si="9"/>
        <v>0</v>
      </c>
      <c r="U20" s="101">
        <f t="shared" si="10"/>
        <v>0</v>
      </c>
      <c r="V20" s="101"/>
      <c r="W20" s="101"/>
      <c r="X20" s="101"/>
      <c r="Y20" s="101">
        <f t="shared" si="11"/>
        <v>0</v>
      </c>
      <c r="Z20" s="101">
        <f t="shared" si="5"/>
        <v>0</v>
      </c>
      <c r="AA20" s="101">
        <f t="shared" si="6"/>
        <v>0</v>
      </c>
      <c r="AC20" s="132" t="s">
        <v>43</v>
      </c>
      <c r="AD20" s="133">
        <v>2</v>
      </c>
      <c r="AE20">
        <f t="shared" si="0"/>
        <v>5100</v>
      </c>
      <c r="AF20" s="133"/>
    </row>
    <row r="21" spans="1:32" x14ac:dyDescent="0.25">
      <c r="A21" s="7">
        <v>13</v>
      </c>
      <c r="B21" s="4"/>
      <c r="C21" s="4"/>
      <c r="D21" s="5"/>
      <c r="E21" s="5"/>
      <c r="F21" s="12"/>
      <c r="G21" s="24">
        <f t="shared" si="7"/>
        <v>0</v>
      </c>
      <c r="H21" s="25">
        <f t="shared" si="1"/>
        <v>0</v>
      </c>
      <c r="I21" s="5"/>
      <c r="J21" s="5"/>
      <c r="K21" s="29">
        <f t="shared" si="2"/>
        <v>0</v>
      </c>
      <c r="L21" s="30">
        <f t="shared" si="3"/>
        <v>0</v>
      </c>
      <c r="M21" s="6"/>
      <c r="N21" t="s">
        <v>353</v>
      </c>
      <c r="P21" t="s">
        <v>105</v>
      </c>
      <c r="Q21" s="101">
        <v>0</v>
      </c>
      <c r="R21" s="101">
        <f t="shared" si="4"/>
        <v>0</v>
      </c>
      <c r="S21" s="101">
        <f t="shared" si="8"/>
        <v>0</v>
      </c>
      <c r="T21" s="101">
        <f t="shared" si="9"/>
        <v>0</v>
      </c>
      <c r="U21" s="101">
        <f t="shared" si="10"/>
        <v>0</v>
      </c>
      <c r="V21" s="101"/>
      <c r="W21" s="101"/>
      <c r="X21" s="101"/>
      <c r="Y21" s="101">
        <f t="shared" si="11"/>
        <v>0</v>
      </c>
      <c r="Z21" s="101">
        <f t="shared" si="5"/>
        <v>0</v>
      </c>
      <c r="AA21" s="101">
        <f t="shared" si="6"/>
        <v>0</v>
      </c>
      <c r="AC21" s="132" t="s">
        <v>42</v>
      </c>
      <c r="AD21" s="133">
        <v>2</v>
      </c>
      <c r="AE21">
        <f t="shared" si="0"/>
        <v>5100</v>
      </c>
      <c r="AF21" s="133"/>
    </row>
    <row r="22" spans="1:32" x14ac:dyDescent="0.25">
      <c r="A22" s="7">
        <v>14</v>
      </c>
      <c r="B22" s="4"/>
      <c r="C22" s="4"/>
      <c r="D22" s="5"/>
      <c r="E22" s="5"/>
      <c r="F22" s="12"/>
      <c r="G22" s="24">
        <f t="shared" si="7"/>
        <v>0</v>
      </c>
      <c r="H22" s="25">
        <f t="shared" si="1"/>
        <v>0</v>
      </c>
      <c r="I22" s="5"/>
      <c r="J22" s="5"/>
      <c r="K22" s="29">
        <f t="shared" si="2"/>
        <v>0</v>
      </c>
      <c r="L22" s="30">
        <f t="shared" si="3"/>
        <v>0</v>
      </c>
      <c r="M22" s="6"/>
      <c r="N22" t="s">
        <v>354</v>
      </c>
      <c r="Q22" s="101">
        <v>0</v>
      </c>
      <c r="R22" s="101">
        <f t="shared" si="4"/>
        <v>0</v>
      </c>
      <c r="S22" s="101">
        <f t="shared" si="8"/>
        <v>0</v>
      </c>
      <c r="T22" s="101">
        <f t="shared" si="9"/>
        <v>0</v>
      </c>
      <c r="U22" s="101">
        <f t="shared" si="10"/>
        <v>0</v>
      </c>
      <c r="V22" s="101"/>
      <c r="W22" s="101"/>
      <c r="X22" s="101"/>
      <c r="Y22" s="101">
        <f t="shared" si="11"/>
        <v>0</v>
      </c>
      <c r="Z22" s="101">
        <f t="shared" si="5"/>
        <v>0</v>
      </c>
      <c r="AA22" s="101">
        <f t="shared" si="6"/>
        <v>0</v>
      </c>
      <c r="AC22" s="132" t="s">
        <v>204</v>
      </c>
      <c r="AD22" s="135">
        <v>3</v>
      </c>
      <c r="AE22">
        <f t="shared" si="0"/>
        <v>5300</v>
      </c>
      <c r="AF22" s="135"/>
    </row>
    <row r="23" spans="1:32" x14ac:dyDescent="0.25">
      <c r="A23" s="7">
        <v>15</v>
      </c>
      <c r="B23" s="4"/>
      <c r="C23" s="4"/>
      <c r="D23" s="5"/>
      <c r="E23" s="5"/>
      <c r="F23" s="12"/>
      <c r="G23" s="24">
        <f t="shared" si="7"/>
        <v>0</v>
      </c>
      <c r="H23" s="25">
        <f t="shared" si="1"/>
        <v>0</v>
      </c>
      <c r="I23" s="5"/>
      <c r="J23" s="5"/>
      <c r="K23" s="29">
        <f t="shared" si="2"/>
        <v>0</v>
      </c>
      <c r="L23" s="30">
        <f t="shared" si="3"/>
        <v>0</v>
      </c>
      <c r="M23" s="6"/>
      <c r="P23" s="42" t="s">
        <v>65</v>
      </c>
      <c r="Q23" s="101">
        <v>0</v>
      </c>
      <c r="R23" s="101">
        <f t="shared" si="4"/>
        <v>0</v>
      </c>
      <c r="S23" s="101">
        <f t="shared" si="8"/>
        <v>0</v>
      </c>
      <c r="T23" s="101">
        <f t="shared" si="9"/>
        <v>0</v>
      </c>
      <c r="U23" s="101">
        <f t="shared" si="10"/>
        <v>0</v>
      </c>
      <c r="V23" s="101"/>
      <c r="W23" s="101"/>
      <c r="X23" s="101"/>
      <c r="Y23" s="101">
        <f t="shared" si="11"/>
        <v>0</v>
      </c>
      <c r="Z23" s="101">
        <f t="shared" si="5"/>
        <v>0</v>
      </c>
      <c r="AA23" s="101">
        <f t="shared" si="6"/>
        <v>0</v>
      </c>
      <c r="AC23" s="134" t="s">
        <v>205</v>
      </c>
      <c r="AD23" s="133">
        <v>1</v>
      </c>
      <c r="AE23">
        <f t="shared" si="0"/>
        <v>4800</v>
      </c>
      <c r="AF23" s="133"/>
    </row>
    <row r="24" spans="1:32" x14ac:dyDescent="0.25">
      <c r="A24" s="7">
        <v>16</v>
      </c>
      <c r="B24" s="4"/>
      <c r="C24" s="4"/>
      <c r="D24" s="5"/>
      <c r="E24" s="5"/>
      <c r="F24" s="12"/>
      <c r="G24" s="24">
        <f t="shared" si="7"/>
        <v>0</v>
      </c>
      <c r="H24" s="25">
        <f t="shared" si="1"/>
        <v>0</v>
      </c>
      <c r="I24" s="5"/>
      <c r="J24" s="5"/>
      <c r="K24" s="29">
        <f t="shared" si="2"/>
        <v>0</v>
      </c>
      <c r="L24" s="30">
        <f t="shared" si="3"/>
        <v>0</v>
      </c>
      <c r="M24" s="6"/>
      <c r="N24" t="s">
        <v>444</v>
      </c>
      <c r="O24" t="s">
        <v>81</v>
      </c>
      <c r="P24" t="s">
        <v>801</v>
      </c>
      <c r="Q24" s="101">
        <v>0</v>
      </c>
      <c r="R24" s="101">
        <f t="shared" si="4"/>
        <v>0</v>
      </c>
      <c r="S24" s="101">
        <f t="shared" si="8"/>
        <v>0</v>
      </c>
      <c r="T24" s="101">
        <f t="shared" si="9"/>
        <v>0</v>
      </c>
      <c r="U24" s="101">
        <f t="shared" si="10"/>
        <v>0</v>
      </c>
      <c r="V24" s="101"/>
      <c r="W24" s="101"/>
      <c r="X24" s="101"/>
      <c r="Y24" s="101">
        <f t="shared" si="11"/>
        <v>0</v>
      </c>
      <c r="Z24" s="101">
        <f t="shared" si="5"/>
        <v>0</v>
      </c>
      <c r="AA24" s="101">
        <f t="shared" si="6"/>
        <v>0</v>
      </c>
      <c r="AC24" s="134" t="s">
        <v>206</v>
      </c>
      <c r="AD24" s="135">
        <v>1</v>
      </c>
      <c r="AE24">
        <f t="shared" si="0"/>
        <v>4800</v>
      </c>
      <c r="AF24" s="135"/>
    </row>
    <row r="25" spans="1:32" x14ac:dyDescent="0.25">
      <c r="A25" s="7">
        <v>17</v>
      </c>
      <c r="B25" s="4"/>
      <c r="C25" s="4"/>
      <c r="D25" s="5"/>
      <c r="E25" s="5"/>
      <c r="F25" s="12"/>
      <c r="G25" s="24">
        <f t="shared" si="7"/>
        <v>0</v>
      </c>
      <c r="H25" s="25">
        <f t="shared" si="1"/>
        <v>0</v>
      </c>
      <c r="I25" s="5"/>
      <c r="J25" s="5"/>
      <c r="K25" s="29">
        <f t="shared" si="2"/>
        <v>0</v>
      </c>
      <c r="L25" s="30">
        <f t="shared" si="3"/>
        <v>0</v>
      </c>
      <c r="M25" s="6"/>
      <c r="N25" t="s">
        <v>445</v>
      </c>
      <c r="O25" t="s">
        <v>82</v>
      </c>
      <c r="P25" t="s">
        <v>807</v>
      </c>
      <c r="Q25" s="101">
        <v>0</v>
      </c>
      <c r="R25" s="101">
        <f t="shared" si="4"/>
        <v>0</v>
      </c>
      <c r="S25" s="101">
        <f t="shared" si="8"/>
        <v>0</v>
      </c>
      <c r="T25" s="101">
        <f t="shared" si="9"/>
        <v>0</v>
      </c>
      <c r="U25" s="101">
        <f t="shared" si="10"/>
        <v>0</v>
      </c>
      <c r="V25" s="101"/>
      <c r="W25" s="101"/>
      <c r="X25" s="101"/>
      <c r="Y25" s="101">
        <f t="shared" si="11"/>
        <v>0</v>
      </c>
      <c r="Z25" s="101">
        <f t="shared" si="5"/>
        <v>0</v>
      </c>
      <c r="AA25" s="101">
        <f t="shared" si="6"/>
        <v>0</v>
      </c>
      <c r="AC25" s="137" t="s">
        <v>207</v>
      </c>
      <c r="AD25" s="133">
        <v>1</v>
      </c>
      <c r="AE25">
        <f t="shared" si="0"/>
        <v>4800</v>
      </c>
      <c r="AF25" s="133"/>
    </row>
    <row r="26" spans="1:32" x14ac:dyDescent="0.25">
      <c r="A26" s="7">
        <v>18</v>
      </c>
      <c r="B26" s="4"/>
      <c r="C26" s="4"/>
      <c r="D26" s="5"/>
      <c r="E26" s="5"/>
      <c r="F26" s="12"/>
      <c r="G26" s="24">
        <f t="shared" si="7"/>
        <v>0</v>
      </c>
      <c r="H26" s="25">
        <f t="shared" si="1"/>
        <v>0</v>
      </c>
      <c r="I26" s="5"/>
      <c r="J26" s="5"/>
      <c r="K26" s="29">
        <f t="shared" si="2"/>
        <v>0</v>
      </c>
      <c r="L26" s="30">
        <f t="shared" si="3"/>
        <v>0</v>
      </c>
      <c r="M26" s="6"/>
      <c r="N26" t="s">
        <v>446</v>
      </c>
      <c r="P26" t="s">
        <v>813</v>
      </c>
      <c r="Q26" s="101">
        <v>0</v>
      </c>
      <c r="R26" s="101">
        <f t="shared" si="4"/>
        <v>0</v>
      </c>
      <c r="S26" s="101">
        <f t="shared" si="8"/>
        <v>0</v>
      </c>
      <c r="T26" s="101">
        <f t="shared" si="9"/>
        <v>0</v>
      </c>
      <c r="U26" s="101">
        <f t="shared" si="10"/>
        <v>0</v>
      </c>
      <c r="V26" s="101"/>
      <c r="W26" s="101"/>
      <c r="X26" s="101"/>
      <c r="Y26" s="101">
        <f t="shared" si="11"/>
        <v>0</v>
      </c>
      <c r="Z26" s="101">
        <f t="shared" si="5"/>
        <v>0</v>
      </c>
      <c r="AA26" s="101">
        <f t="shared" si="6"/>
        <v>0</v>
      </c>
      <c r="AC26" s="134" t="s">
        <v>208</v>
      </c>
      <c r="AD26" s="135">
        <v>1</v>
      </c>
      <c r="AE26">
        <f t="shared" si="0"/>
        <v>4800</v>
      </c>
      <c r="AF26" s="135"/>
    </row>
    <row r="27" spans="1:32" x14ac:dyDescent="0.25">
      <c r="A27" s="7">
        <v>19</v>
      </c>
      <c r="B27" s="4"/>
      <c r="C27" s="4"/>
      <c r="D27" s="5"/>
      <c r="E27" s="5"/>
      <c r="F27" s="12"/>
      <c r="G27" s="24">
        <f t="shared" si="7"/>
        <v>0</v>
      </c>
      <c r="H27" s="25">
        <f t="shared" si="1"/>
        <v>0</v>
      </c>
      <c r="I27" s="5"/>
      <c r="J27" s="5"/>
      <c r="K27" s="29">
        <f t="shared" si="2"/>
        <v>0</v>
      </c>
      <c r="L27" s="30">
        <f t="shared" si="3"/>
        <v>0</v>
      </c>
      <c r="M27" s="6"/>
      <c r="N27" t="s">
        <v>447</v>
      </c>
      <c r="P27" t="s">
        <v>802</v>
      </c>
      <c r="Q27" s="101">
        <v>0</v>
      </c>
      <c r="R27" s="101">
        <f t="shared" si="4"/>
        <v>0</v>
      </c>
      <c r="S27" s="101">
        <f t="shared" si="8"/>
        <v>0</v>
      </c>
      <c r="T27" s="101">
        <f t="shared" si="9"/>
        <v>0</v>
      </c>
      <c r="U27" s="101">
        <f t="shared" si="10"/>
        <v>0</v>
      </c>
      <c r="V27" s="101"/>
      <c r="W27" s="101"/>
      <c r="X27" s="101"/>
      <c r="Y27" s="101">
        <f t="shared" si="11"/>
        <v>0</v>
      </c>
      <c r="Z27" s="101">
        <f t="shared" si="5"/>
        <v>0</v>
      </c>
      <c r="AA27" s="101">
        <f t="shared" si="6"/>
        <v>0</v>
      </c>
      <c r="AC27" s="137" t="s">
        <v>209</v>
      </c>
      <c r="AD27" s="133">
        <v>1</v>
      </c>
      <c r="AE27">
        <f t="shared" si="0"/>
        <v>4800</v>
      </c>
      <c r="AF27" s="133"/>
    </row>
    <row r="28" spans="1:32" x14ac:dyDescent="0.25">
      <c r="A28" s="7">
        <v>20</v>
      </c>
      <c r="B28" s="4"/>
      <c r="C28" s="4"/>
      <c r="D28" s="5"/>
      <c r="E28" s="5"/>
      <c r="F28" s="12"/>
      <c r="G28" s="24">
        <f t="shared" si="7"/>
        <v>0</v>
      </c>
      <c r="H28" s="25">
        <f t="shared" si="1"/>
        <v>0</v>
      </c>
      <c r="I28" s="5"/>
      <c r="J28" s="5"/>
      <c r="K28" s="29">
        <f t="shared" si="2"/>
        <v>0</v>
      </c>
      <c r="L28" s="30">
        <f t="shared" si="3"/>
        <v>0</v>
      </c>
      <c r="M28" s="6"/>
      <c r="N28" t="s">
        <v>356</v>
      </c>
      <c r="P28" t="s">
        <v>808</v>
      </c>
      <c r="Q28" s="101">
        <v>0</v>
      </c>
      <c r="R28" s="101">
        <f t="shared" si="4"/>
        <v>0</v>
      </c>
      <c r="S28" s="101">
        <f t="shared" si="8"/>
        <v>0</v>
      </c>
      <c r="T28" s="101">
        <f t="shared" si="9"/>
        <v>0</v>
      </c>
      <c r="U28" s="101">
        <f t="shared" si="10"/>
        <v>0</v>
      </c>
      <c r="V28" s="101"/>
      <c r="W28" s="101"/>
      <c r="X28" s="101"/>
      <c r="Y28" s="101">
        <f t="shared" si="11"/>
        <v>0</v>
      </c>
      <c r="Z28" s="101">
        <f t="shared" si="5"/>
        <v>0</v>
      </c>
      <c r="AA28" s="101">
        <f t="shared" si="6"/>
        <v>0</v>
      </c>
      <c r="AC28" s="132" t="s">
        <v>132</v>
      </c>
      <c r="AD28" s="133">
        <v>4</v>
      </c>
      <c r="AE28">
        <f t="shared" si="0"/>
        <v>5700</v>
      </c>
      <c r="AF28" s="133"/>
    </row>
    <row r="29" spans="1:32" x14ac:dyDescent="0.25">
      <c r="A29" s="8" t="s">
        <v>19</v>
      </c>
      <c r="B29" s="8"/>
      <c r="C29" s="8"/>
      <c r="D29" s="8"/>
      <c r="E29" s="8"/>
      <c r="F29" s="28">
        <f>SUM(F9:F28)</f>
        <v>0</v>
      </c>
      <c r="G29" s="26"/>
      <c r="H29" s="27">
        <f>SUM(H9:H28)</f>
        <v>0</v>
      </c>
      <c r="I29" s="9"/>
      <c r="J29" s="9"/>
      <c r="K29" s="31"/>
      <c r="L29" s="32">
        <f>SUM(L9:L28)</f>
        <v>0</v>
      </c>
      <c r="M29" s="9"/>
      <c r="N29" t="s">
        <v>357</v>
      </c>
      <c r="P29" t="s">
        <v>814</v>
      </c>
      <c r="Q29" s="101"/>
      <c r="R29" s="101"/>
      <c r="S29" s="101"/>
      <c r="T29" s="101"/>
      <c r="U29" s="101"/>
      <c r="V29" s="101"/>
      <c r="W29" s="101"/>
      <c r="X29" s="101"/>
      <c r="Y29" s="101">
        <f t="shared" si="11"/>
        <v>0</v>
      </c>
      <c r="Z29" s="101">
        <f t="shared" si="5"/>
        <v>0</v>
      </c>
      <c r="AA29" s="101"/>
      <c r="AC29" s="132" t="s">
        <v>471</v>
      </c>
      <c r="AD29" s="135">
        <v>3</v>
      </c>
      <c r="AE29">
        <f t="shared" si="0"/>
        <v>5300</v>
      </c>
      <c r="AF29" s="135"/>
    </row>
    <row r="30" spans="1:32" x14ac:dyDescent="0.25">
      <c r="A30" s="225" t="s">
        <v>20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P30" t="s">
        <v>797</v>
      </c>
      <c r="Q30" s="101"/>
      <c r="R30" s="101"/>
      <c r="S30" s="101"/>
      <c r="T30" s="101"/>
      <c r="U30" s="101"/>
      <c r="V30" s="101"/>
      <c r="W30" s="101"/>
      <c r="X30" s="101"/>
      <c r="Y30" s="101">
        <f t="shared" si="11"/>
        <v>0</v>
      </c>
      <c r="Z30" s="101">
        <f t="shared" si="5"/>
        <v>0</v>
      </c>
      <c r="AA30" s="101"/>
      <c r="AC30" s="134" t="s">
        <v>210</v>
      </c>
      <c r="AD30" s="133">
        <v>1</v>
      </c>
      <c r="AE30">
        <f t="shared" si="0"/>
        <v>4800</v>
      </c>
      <c r="AF30" s="133"/>
    </row>
    <row r="31" spans="1:32" x14ac:dyDescent="0.25">
      <c r="A31" s="3">
        <v>1</v>
      </c>
      <c r="B31" s="4"/>
      <c r="C31" s="4"/>
      <c r="D31" s="5"/>
      <c r="E31" s="5"/>
      <c r="F31" s="14"/>
      <c r="G31" s="24">
        <f t="shared" ref="G31:G37" si="12">D31*E31/1000000</f>
        <v>0</v>
      </c>
      <c r="H31" s="24">
        <f t="shared" ref="H31:H37" si="13">G31*F31</f>
        <v>0</v>
      </c>
      <c r="I31" s="5"/>
      <c r="J31" s="5"/>
      <c r="K31" s="29">
        <f t="shared" ref="K31:K37" si="14">(IFERROR(VLOOKUP(I31,AC:AE,3,0),0)+Q31+R31+S31)*$S$1</f>
        <v>0</v>
      </c>
      <c r="L31" s="30">
        <f>(K31*H31)+(U31+V31)*$S$1</f>
        <v>0</v>
      </c>
      <c r="M31" s="6"/>
      <c r="P31" t="s">
        <v>803</v>
      </c>
      <c r="Q31" s="101">
        <v>0</v>
      </c>
      <c r="R31" s="101">
        <f t="shared" ref="R31:R37" si="15">IF(COUNTIF(C31,"*19мм"),400,0)</f>
        <v>0</v>
      </c>
      <c r="S31" s="101">
        <f t="shared" si="8"/>
        <v>0</v>
      </c>
      <c r="T31" s="101">
        <f t="shared" si="9"/>
        <v>0</v>
      </c>
      <c r="U31" s="101">
        <f t="shared" si="10"/>
        <v>0</v>
      </c>
      <c r="V31" s="101">
        <f>IF(COUNTIF(C31,"*фрезерованная*"),300,0)</f>
        <v>0</v>
      </c>
      <c r="W31" s="101"/>
      <c r="X31" s="101"/>
      <c r="Y31" s="101">
        <f t="shared" si="11"/>
        <v>0</v>
      </c>
      <c r="Z31" s="101">
        <f t="shared" si="5"/>
        <v>0</v>
      </c>
      <c r="AA31" s="101">
        <f t="shared" ref="AA31:AA37" si="16">IFERROR(VLOOKUP(I31,AC:AF,4,0),0)</f>
        <v>0</v>
      </c>
      <c r="AC31" s="132" t="s">
        <v>114</v>
      </c>
      <c r="AD31" s="133">
        <v>2</v>
      </c>
      <c r="AE31">
        <f t="shared" si="0"/>
        <v>5100</v>
      </c>
      <c r="AF31" s="133" t="s">
        <v>171</v>
      </c>
    </row>
    <row r="32" spans="1:32" x14ac:dyDescent="0.25">
      <c r="A32" s="3">
        <v>2</v>
      </c>
      <c r="B32" s="4"/>
      <c r="C32" s="4"/>
      <c r="D32" s="5"/>
      <c r="E32" s="5"/>
      <c r="F32" s="14"/>
      <c r="G32" s="25">
        <f t="shared" si="12"/>
        <v>0</v>
      </c>
      <c r="H32" s="25">
        <f t="shared" si="13"/>
        <v>0</v>
      </c>
      <c r="I32" s="5"/>
      <c r="J32" s="5"/>
      <c r="K32" s="29">
        <f t="shared" si="14"/>
        <v>0</v>
      </c>
      <c r="L32" s="30">
        <f t="shared" ref="L32:L37" si="17">(K32*H32)+(U32+V32)*$S$1</f>
        <v>0</v>
      </c>
      <c r="M32" s="6"/>
      <c r="P32" t="s">
        <v>809</v>
      </c>
      <c r="Q32" s="101">
        <v>0</v>
      </c>
      <c r="R32" s="101">
        <f t="shared" si="15"/>
        <v>0</v>
      </c>
      <c r="S32" s="101">
        <f t="shared" si="8"/>
        <v>0</v>
      </c>
      <c r="T32" s="101">
        <f t="shared" si="9"/>
        <v>0</v>
      </c>
      <c r="U32" s="101">
        <f t="shared" si="10"/>
        <v>0</v>
      </c>
      <c r="V32" s="101">
        <f t="shared" ref="V32:V37" si="18">IF(COUNTIF(C32,"*фрезерованная*"),300,0)</f>
        <v>0</v>
      </c>
      <c r="W32" s="101"/>
      <c r="X32" s="101"/>
      <c r="Y32" s="101">
        <f t="shared" si="11"/>
        <v>0</v>
      </c>
      <c r="Z32" s="101">
        <f t="shared" si="5"/>
        <v>0</v>
      </c>
      <c r="AA32" s="101">
        <f t="shared" si="16"/>
        <v>0</v>
      </c>
      <c r="AC32" s="134" t="s">
        <v>472</v>
      </c>
      <c r="AD32" s="135">
        <v>1</v>
      </c>
      <c r="AE32">
        <f t="shared" si="0"/>
        <v>4800</v>
      </c>
      <c r="AF32" s="135"/>
    </row>
    <row r="33" spans="1:32" x14ac:dyDescent="0.25">
      <c r="A33" s="3">
        <v>3</v>
      </c>
      <c r="B33" s="4"/>
      <c r="C33" s="4"/>
      <c r="D33" s="5"/>
      <c r="E33" s="5"/>
      <c r="F33" s="12"/>
      <c r="G33" s="25">
        <f t="shared" si="12"/>
        <v>0</v>
      </c>
      <c r="H33" s="25">
        <f t="shared" si="13"/>
        <v>0</v>
      </c>
      <c r="I33" s="5"/>
      <c r="J33" s="5"/>
      <c r="K33" s="29">
        <f t="shared" si="14"/>
        <v>0</v>
      </c>
      <c r="L33" s="30">
        <f t="shared" si="17"/>
        <v>0</v>
      </c>
      <c r="M33" s="6"/>
      <c r="P33" t="s">
        <v>799</v>
      </c>
      <c r="Q33" s="101">
        <v>0</v>
      </c>
      <c r="R33" s="101">
        <f t="shared" si="15"/>
        <v>0</v>
      </c>
      <c r="S33" s="101">
        <f t="shared" si="8"/>
        <v>0</v>
      </c>
      <c r="T33" s="101">
        <f t="shared" si="9"/>
        <v>0</v>
      </c>
      <c r="U33" s="101">
        <f t="shared" si="10"/>
        <v>0</v>
      </c>
      <c r="V33" s="101">
        <f t="shared" si="18"/>
        <v>0</v>
      </c>
      <c r="W33" s="101"/>
      <c r="X33" s="101"/>
      <c r="Y33" s="101">
        <f t="shared" si="11"/>
        <v>0</v>
      </c>
      <c r="Z33" s="101">
        <f t="shared" si="5"/>
        <v>0</v>
      </c>
      <c r="AA33" s="101">
        <f t="shared" si="16"/>
        <v>0</v>
      </c>
      <c r="AC33" s="134" t="s">
        <v>473</v>
      </c>
      <c r="AD33" s="135">
        <v>3</v>
      </c>
      <c r="AE33">
        <f t="shared" si="0"/>
        <v>5300</v>
      </c>
      <c r="AF33" s="135"/>
    </row>
    <row r="34" spans="1:32" x14ac:dyDescent="0.25">
      <c r="A34" s="3">
        <v>4</v>
      </c>
      <c r="B34" s="4"/>
      <c r="C34" s="4"/>
      <c r="D34" s="5"/>
      <c r="E34" s="5"/>
      <c r="F34" s="12"/>
      <c r="G34" s="25">
        <f t="shared" si="12"/>
        <v>0</v>
      </c>
      <c r="H34" s="25">
        <f t="shared" si="13"/>
        <v>0</v>
      </c>
      <c r="I34" s="5"/>
      <c r="J34" s="5"/>
      <c r="K34" s="29">
        <f t="shared" si="14"/>
        <v>0</v>
      </c>
      <c r="L34" s="30">
        <f t="shared" si="17"/>
        <v>0</v>
      </c>
      <c r="M34" s="6"/>
      <c r="P34" t="s">
        <v>805</v>
      </c>
      <c r="Q34" s="101">
        <v>0</v>
      </c>
      <c r="R34" s="101">
        <f t="shared" si="15"/>
        <v>0</v>
      </c>
      <c r="S34" s="101">
        <f t="shared" si="8"/>
        <v>0</v>
      </c>
      <c r="T34" s="101">
        <f t="shared" si="9"/>
        <v>0</v>
      </c>
      <c r="U34" s="101">
        <f t="shared" si="10"/>
        <v>0</v>
      </c>
      <c r="V34" s="101">
        <f t="shared" si="18"/>
        <v>0</v>
      </c>
      <c r="W34" s="101"/>
      <c r="X34" s="101"/>
      <c r="Y34" s="101">
        <f t="shared" si="11"/>
        <v>0</v>
      </c>
      <c r="Z34" s="101">
        <f t="shared" si="5"/>
        <v>0</v>
      </c>
      <c r="AA34" s="101">
        <f t="shared" si="16"/>
        <v>0</v>
      </c>
      <c r="AC34" s="132" t="s">
        <v>135</v>
      </c>
      <c r="AD34" s="135">
        <v>3</v>
      </c>
      <c r="AE34">
        <f t="shared" si="0"/>
        <v>5300</v>
      </c>
      <c r="AF34" s="135"/>
    </row>
    <row r="35" spans="1:32" x14ac:dyDescent="0.25">
      <c r="A35" s="3">
        <v>5</v>
      </c>
      <c r="B35" s="4"/>
      <c r="C35" s="4"/>
      <c r="D35" s="5"/>
      <c r="E35" s="5"/>
      <c r="F35" s="12"/>
      <c r="G35" s="25">
        <f t="shared" si="12"/>
        <v>0</v>
      </c>
      <c r="H35" s="25">
        <f t="shared" si="13"/>
        <v>0</v>
      </c>
      <c r="I35" s="5"/>
      <c r="J35" s="5"/>
      <c r="K35" s="29">
        <f t="shared" si="14"/>
        <v>0</v>
      </c>
      <c r="L35" s="30">
        <f t="shared" si="17"/>
        <v>0</v>
      </c>
      <c r="M35" s="6"/>
      <c r="P35" t="s">
        <v>811</v>
      </c>
      <c r="Q35" s="101">
        <v>0</v>
      </c>
      <c r="R35" s="101">
        <f t="shared" si="15"/>
        <v>0</v>
      </c>
      <c r="S35" s="101">
        <f t="shared" si="8"/>
        <v>0</v>
      </c>
      <c r="T35" s="101">
        <f t="shared" si="9"/>
        <v>0</v>
      </c>
      <c r="U35" s="101">
        <f t="shared" si="10"/>
        <v>0</v>
      </c>
      <c r="V35" s="101">
        <f t="shared" si="18"/>
        <v>0</v>
      </c>
      <c r="W35" s="101"/>
      <c r="X35" s="101"/>
      <c r="Y35" s="101">
        <f t="shared" si="11"/>
        <v>0</v>
      </c>
      <c r="Z35" s="101">
        <f t="shared" si="5"/>
        <v>0</v>
      </c>
      <c r="AA35" s="101">
        <f t="shared" si="16"/>
        <v>0</v>
      </c>
      <c r="AC35" s="132" t="s">
        <v>54</v>
      </c>
      <c r="AD35" s="133">
        <v>2</v>
      </c>
      <c r="AE35">
        <f t="shared" si="0"/>
        <v>5100</v>
      </c>
      <c r="AF35" s="133"/>
    </row>
    <row r="36" spans="1:32" x14ac:dyDescent="0.25">
      <c r="A36" s="3">
        <v>6</v>
      </c>
      <c r="B36" s="4"/>
      <c r="C36" s="4"/>
      <c r="D36" s="5"/>
      <c r="E36" s="5"/>
      <c r="F36" s="12"/>
      <c r="G36" s="25">
        <f t="shared" si="12"/>
        <v>0</v>
      </c>
      <c r="H36" s="25">
        <f t="shared" si="13"/>
        <v>0</v>
      </c>
      <c r="I36" s="5"/>
      <c r="J36" s="5"/>
      <c r="K36" s="29">
        <f t="shared" si="14"/>
        <v>0</v>
      </c>
      <c r="L36" s="30">
        <f t="shared" si="17"/>
        <v>0</v>
      </c>
      <c r="M36" s="6"/>
      <c r="P36" t="s">
        <v>798</v>
      </c>
      <c r="Q36" s="101">
        <v>0</v>
      </c>
      <c r="R36" s="101">
        <f t="shared" si="15"/>
        <v>0</v>
      </c>
      <c r="S36" s="101">
        <f t="shared" si="8"/>
        <v>0</v>
      </c>
      <c r="T36" s="101">
        <f t="shared" si="9"/>
        <v>0</v>
      </c>
      <c r="U36" s="101">
        <f t="shared" si="10"/>
        <v>0</v>
      </c>
      <c r="V36" s="101">
        <f t="shared" si="18"/>
        <v>0</v>
      </c>
      <c r="W36" s="101"/>
      <c r="X36" s="101"/>
      <c r="Y36" s="101">
        <f t="shared" si="11"/>
        <v>0</v>
      </c>
      <c r="Z36" s="101">
        <f t="shared" si="5"/>
        <v>0</v>
      </c>
      <c r="AA36" s="101">
        <f t="shared" si="16"/>
        <v>0</v>
      </c>
      <c r="AC36" s="137" t="s">
        <v>41</v>
      </c>
      <c r="AD36" s="133">
        <v>1</v>
      </c>
      <c r="AE36">
        <f t="shared" si="0"/>
        <v>4800</v>
      </c>
      <c r="AF36" s="133"/>
    </row>
    <row r="37" spans="1:32" x14ac:dyDescent="0.25">
      <c r="A37" s="3">
        <v>7</v>
      </c>
      <c r="B37" s="4"/>
      <c r="C37" s="4"/>
      <c r="D37" s="5"/>
      <c r="E37" s="5"/>
      <c r="F37" s="12"/>
      <c r="G37" s="25">
        <f t="shared" si="12"/>
        <v>0</v>
      </c>
      <c r="H37" s="25">
        <f t="shared" si="13"/>
        <v>0</v>
      </c>
      <c r="I37" s="5"/>
      <c r="J37" s="5"/>
      <c r="K37" s="29">
        <f t="shared" si="14"/>
        <v>0</v>
      </c>
      <c r="L37" s="30">
        <f t="shared" si="17"/>
        <v>0</v>
      </c>
      <c r="M37" s="6"/>
      <c r="P37" t="s">
        <v>804</v>
      </c>
      <c r="Q37" s="101">
        <v>0</v>
      </c>
      <c r="R37" s="101">
        <f t="shared" si="15"/>
        <v>0</v>
      </c>
      <c r="S37" s="101">
        <f t="shared" si="8"/>
        <v>0</v>
      </c>
      <c r="T37" s="101">
        <f t="shared" si="9"/>
        <v>0</v>
      </c>
      <c r="U37" s="101">
        <f t="shared" si="10"/>
        <v>0</v>
      </c>
      <c r="V37" s="101">
        <f t="shared" si="18"/>
        <v>0</v>
      </c>
      <c r="W37" s="101"/>
      <c r="X37" s="101"/>
      <c r="Y37" s="101">
        <f t="shared" si="11"/>
        <v>0</v>
      </c>
      <c r="Z37" s="101">
        <f t="shared" si="5"/>
        <v>0</v>
      </c>
      <c r="AA37" s="101">
        <f t="shared" si="16"/>
        <v>0</v>
      </c>
      <c r="AC37" s="137" t="s">
        <v>46</v>
      </c>
      <c r="AD37" s="133">
        <v>2</v>
      </c>
      <c r="AE37">
        <f t="shared" si="0"/>
        <v>5100</v>
      </c>
      <c r="AF37" s="133"/>
    </row>
    <row r="38" spans="1:32" x14ac:dyDescent="0.25">
      <c r="A38" s="8" t="s">
        <v>19</v>
      </c>
      <c r="B38" s="8"/>
      <c r="C38" s="8"/>
      <c r="D38" s="8"/>
      <c r="E38" s="8"/>
      <c r="F38" s="13">
        <f>SUM(F31:F37)</f>
        <v>0</v>
      </c>
      <c r="G38" s="26"/>
      <c r="H38" s="27">
        <f>SUM(H31:H37)</f>
        <v>0</v>
      </c>
      <c r="I38" s="9"/>
      <c r="J38" s="9"/>
      <c r="K38" s="31"/>
      <c r="L38" s="32">
        <f>SUM(L31:L37)</f>
        <v>0</v>
      </c>
      <c r="M38" s="9"/>
      <c r="P38" t="s">
        <v>810</v>
      </c>
      <c r="V38" s="230" t="s">
        <v>84</v>
      </c>
      <c r="W38" s="230"/>
      <c r="X38" s="230"/>
      <c r="Y38" s="230"/>
      <c r="AC38" s="137" t="s">
        <v>45</v>
      </c>
      <c r="AD38" s="133">
        <v>2</v>
      </c>
      <c r="AE38">
        <f t="shared" si="0"/>
        <v>5100</v>
      </c>
      <c r="AF38" s="133"/>
    </row>
    <row r="39" spans="1:32" ht="15.75" thickBot="1" x14ac:dyDescent="0.3">
      <c r="A39" s="187" t="s">
        <v>355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9"/>
      <c r="P39" t="s">
        <v>800</v>
      </c>
      <c r="T39" s="66" t="s">
        <v>85</v>
      </c>
      <c r="U39" s="97"/>
      <c r="V39" s="98"/>
      <c r="W39" s="98"/>
      <c r="X39" s="97"/>
      <c r="Y39" s="97" t="s">
        <v>99</v>
      </c>
      <c r="Z39" s="97" t="s">
        <v>358</v>
      </c>
      <c r="AC39" s="134" t="s">
        <v>474</v>
      </c>
      <c r="AD39" s="133">
        <v>1</v>
      </c>
      <c r="AE39">
        <f t="shared" si="0"/>
        <v>4800</v>
      </c>
      <c r="AF39" s="133"/>
    </row>
    <row r="40" spans="1:32" ht="15.75" thickBot="1" x14ac:dyDescent="0.3">
      <c r="A40" s="3">
        <v>1</v>
      </c>
      <c r="B40" s="64"/>
      <c r="C40" s="186"/>
      <c r="D40" s="186"/>
      <c r="E40" s="63"/>
      <c r="F40" s="59"/>
      <c r="G40" s="58">
        <f>IF(OR(C40=$N$28,C40=$N$29),0.5,0)</f>
        <v>0</v>
      </c>
      <c r="H40" s="57">
        <f>G40*F40</f>
        <v>0</v>
      </c>
      <c r="I40" s="5"/>
      <c r="J40" s="5"/>
      <c r="K40" s="29">
        <f>(IFERROR(VLOOKUP(C40&amp;E40&amp;T40,U40:Y87,5,0),0)+R40+S40)*$S$1</f>
        <v>0</v>
      </c>
      <c r="L40" s="30">
        <f>K40*F40</f>
        <v>0</v>
      </c>
      <c r="M40" s="231"/>
      <c r="N40" s="41" t="s">
        <v>181</v>
      </c>
      <c r="P40" t="s">
        <v>806</v>
      </c>
      <c r="Q40" s="101"/>
      <c r="R40" s="101"/>
      <c r="S40" s="101">
        <f>IF(J40&gt;0,VLOOKUP(C40&amp;E40&amp;T40,$U$40:$Z$87,6,0),0)</f>
        <v>0</v>
      </c>
      <c r="T40" s="101">
        <f>IFERROR(VLOOKUP(I40,AC:AD,2,0),0)</f>
        <v>0</v>
      </c>
      <c r="U40" s="97" t="str">
        <f t="shared" ref="U40:U103" si="19">CONCATENATE(V40,W40,X40)</f>
        <v>Фасад радиусный глухой В1 16 ммh-716 мм1</v>
      </c>
      <c r="V40" s="97" t="s">
        <v>444</v>
      </c>
      <c r="W40" s="97" t="s">
        <v>81</v>
      </c>
      <c r="X40" s="98">
        <v>1</v>
      </c>
      <c r="Y40" s="97">
        <v>4100</v>
      </c>
      <c r="Z40" s="97">
        <v>1100</v>
      </c>
      <c r="AA40" s="101">
        <f>IFERROR(VLOOKUP(I40,AC:AF,4,0),0)</f>
        <v>0</v>
      </c>
      <c r="AC40" s="132" t="s">
        <v>475</v>
      </c>
      <c r="AD40" s="133">
        <v>1</v>
      </c>
      <c r="AE40">
        <f t="shared" si="0"/>
        <v>4800</v>
      </c>
      <c r="AF40" s="133"/>
    </row>
    <row r="41" spans="1:32" ht="15.75" thickBot="1" x14ac:dyDescent="0.3">
      <c r="A41" s="7">
        <v>2</v>
      </c>
      <c r="B41" s="64"/>
      <c r="C41" s="186"/>
      <c r="D41" s="186"/>
      <c r="E41" s="63"/>
      <c r="F41" s="59"/>
      <c r="G41" s="58">
        <f t="shared" ref="G41:G44" si="20">IF(OR(C41=$N$28,C41=$N$29),0.5,0)</f>
        <v>0</v>
      </c>
      <c r="H41" s="57">
        <f t="shared" ref="H41:H44" si="21">G41*F41</f>
        <v>0</v>
      </c>
      <c r="I41" s="5"/>
      <c r="J41" s="5"/>
      <c r="K41" s="29">
        <f t="shared" ref="K41:K44" si="22">(IFERROR(VLOOKUP(C41&amp;E41&amp;T41,U41:Y88,5,0),0)+R41+S41)*$S$1</f>
        <v>0</v>
      </c>
      <c r="L41" s="30">
        <f>K41*F41</f>
        <v>0</v>
      </c>
      <c r="M41" s="232"/>
      <c r="N41" s="41" t="s">
        <v>183</v>
      </c>
      <c r="P41" t="s">
        <v>812</v>
      </c>
      <c r="Q41" s="101"/>
      <c r="R41" s="101"/>
      <c r="S41" s="101">
        <f t="shared" ref="S41:S44" si="23">IF(J41&gt;0,VLOOKUP(C41&amp;E41&amp;T41,$U$40:$Z$87,6,0),0)</f>
        <v>0</v>
      </c>
      <c r="T41" s="101">
        <f>IFERROR(VLOOKUP(I41,AC:AD,2,0),0)</f>
        <v>0</v>
      </c>
      <c r="U41" s="97" t="str">
        <f t="shared" si="19"/>
        <v>Фасад радиусный глухой В1 16 ммh-716 мм2</v>
      </c>
      <c r="V41" s="97" t="s">
        <v>444</v>
      </c>
      <c r="W41" s="97" t="s">
        <v>81</v>
      </c>
      <c r="X41" s="97">
        <v>2</v>
      </c>
      <c r="Y41" s="97">
        <v>4300</v>
      </c>
      <c r="Z41" s="97">
        <v>1100</v>
      </c>
      <c r="AA41" s="101">
        <f>IFERROR(VLOOKUP(I41,AC:AF,4,0),0)</f>
        <v>0</v>
      </c>
      <c r="AC41" s="132" t="s">
        <v>476</v>
      </c>
      <c r="AD41" s="133">
        <v>1</v>
      </c>
      <c r="AE41">
        <f t="shared" si="0"/>
        <v>4800</v>
      </c>
      <c r="AF41" s="133"/>
    </row>
    <row r="42" spans="1:32" x14ac:dyDescent="0.25">
      <c r="A42" s="7">
        <v>3</v>
      </c>
      <c r="B42" s="64"/>
      <c r="C42" s="186"/>
      <c r="D42" s="186"/>
      <c r="E42" s="63"/>
      <c r="F42" s="59"/>
      <c r="G42" s="58">
        <f t="shared" si="20"/>
        <v>0</v>
      </c>
      <c r="H42" s="57">
        <f t="shared" si="21"/>
        <v>0</v>
      </c>
      <c r="I42" s="5"/>
      <c r="J42" s="5"/>
      <c r="K42" s="29">
        <f t="shared" si="22"/>
        <v>0</v>
      </c>
      <c r="L42" s="30">
        <f>K42*F42</f>
        <v>0</v>
      </c>
      <c r="M42" s="232"/>
      <c r="N42" s="41" t="s">
        <v>184</v>
      </c>
      <c r="Q42" s="101"/>
      <c r="R42" s="101"/>
      <c r="S42" s="101">
        <f t="shared" si="23"/>
        <v>0</v>
      </c>
      <c r="T42" s="101">
        <f>IFERROR(VLOOKUP(I42,AC:AD,2,0),0)</f>
        <v>0</v>
      </c>
      <c r="U42" s="97" t="str">
        <f t="shared" si="19"/>
        <v>Фасад радиусный глухой В1 16 ммh-716 мм3</v>
      </c>
      <c r="V42" s="97" t="s">
        <v>444</v>
      </c>
      <c r="W42" s="97" t="s">
        <v>81</v>
      </c>
      <c r="X42" s="97">
        <v>3</v>
      </c>
      <c r="Y42" s="97">
        <v>4500</v>
      </c>
      <c r="Z42" s="97">
        <v>1100</v>
      </c>
      <c r="AA42" s="101">
        <f>IFERROR(VLOOKUP(I42,AC:AF,4,0),0)</f>
        <v>0</v>
      </c>
      <c r="AC42" s="137" t="s">
        <v>44</v>
      </c>
      <c r="AD42" s="133">
        <v>2</v>
      </c>
      <c r="AE42">
        <f t="shared" si="0"/>
        <v>5100</v>
      </c>
      <c r="AF42" s="133"/>
    </row>
    <row r="43" spans="1:32" x14ac:dyDescent="0.25">
      <c r="A43" s="7">
        <v>4</v>
      </c>
      <c r="B43" s="64"/>
      <c r="C43" s="186"/>
      <c r="D43" s="186"/>
      <c r="E43" s="63"/>
      <c r="F43" s="59"/>
      <c r="G43" s="58">
        <f t="shared" si="20"/>
        <v>0</v>
      </c>
      <c r="H43" s="57">
        <f t="shared" si="21"/>
        <v>0</v>
      </c>
      <c r="I43" s="5"/>
      <c r="J43" s="5"/>
      <c r="K43" s="29">
        <f t="shared" si="22"/>
        <v>0</v>
      </c>
      <c r="L43" s="30">
        <f>K43*F43</f>
        <v>0</v>
      </c>
      <c r="M43" s="232"/>
      <c r="Q43" s="101"/>
      <c r="R43" s="101"/>
      <c r="S43" s="101">
        <f t="shared" si="23"/>
        <v>0</v>
      </c>
      <c r="T43" s="101">
        <f>IFERROR(VLOOKUP(I43,AC:AD,2,0),0)</f>
        <v>0</v>
      </c>
      <c r="U43" s="97" t="str">
        <f t="shared" si="19"/>
        <v>Фасад радиусный глухой В1 16 ммh-716 мм4</v>
      </c>
      <c r="V43" s="97" t="s">
        <v>444</v>
      </c>
      <c r="W43" s="97" t="s">
        <v>81</v>
      </c>
      <c r="X43" s="97">
        <v>4</v>
      </c>
      <c r="Y43" s="97">
        <v>4900</v>
      </c>
      <c r="Z43" s="97">
        <v>1100</v>
      </c>
      <c r="AA43" s="101">
        <f>IFERROR(VLOOKUP(I43,AC:AF,4,0),0)</f>
        <v>0</v>
      </c>
      <c r="AC43" s="137" t="s">
        <v>47</v>
      </c>
      <c r="AD43" s="133">
        <v>2</v>
      </c>
      <c r="AE43">
        <f t="shared" si="0"/>
        <v>5100</v>
      </c>
      <c r="AF43" s="133"/>
    </row>
    <row r="44" spans="1:32" x14ac:dyDescent="0.25">
      <c r="A44" s="7">
        <v>5</v>
      </c>
      <c r="B44" s="64"/>
      <c r="C44" s="186"/>
      <c r="D44" s="186"/>
      <c r="E44" s="63"/>
      <c r="F44" s="59"/>
      <c r="G44" s="58">
        <f t="shared" si="20"/>
        <v>0</v>
      </c>
      <c r="H44" s="57">
        <f t="shared" si="21"/>
        <v>0</v>
      </c>
      <c r="I44" s="5"/>
      <c r="J44" s="5"/>
      <c r="K44" s="29">
        <f t="shared" si="22"/>
        <v>0</v>
      </c>
      <c r="L44" s="30">
        <f>K44*F44</f>
        <v>0</v>
      </c>
      <c r="M44" s="233"/>
      <c r="Q44" s="101"/>
      <c r="R44" s="101"/>
      <c r="S44" s="101">
        <f t="shared" si="23"/>
        <v>0</v>
      </c>
      <c r="T44" s="101">
        <f>IFERROR(VLOOKUP(I44,AC:AD,2,0),0)</f>
        <v>0</v>
      </c>
      <c r="U44" s="97" t="str">
        <f t="shared" si="19"/>
        <v>Фасад радиусный глухой В1 16 ммh-956 мм1</v>
      </c>
      <c r="V44" s="97" t="s">
        <v>444</v>
      </c>
      <c r="W44" s="97" t="s">
        <v>82</v>
      </c>
      <c r="X44" s="98">
        <v>1</v>
      </c>
      <c r="Y44" s="97">
        <v>4500</v>
      </c>
      <c r="Z44" s="97">
        <v>1100</v>
      </c>
      <c r="AA44" s="101">
        <f>IFERROR(VLOOKUP(I44,AC:AF,4,0),0)</f>
        <v>0</v>
      </c>
      <c r="AC44" s="137" t="s">
        <v>213</v>
      </c>
      <c r="AD44" s="133">
        <v>4</v>
      </c>
      <c r="AE44">
        <f t="shared" si="0"/>
        <v>5700</v>
      </c>
      <c r="AF44" s="133"/>
    </row>
    <row r="45" spans="1:32" x14ac:dyDescent="0.25">
      <c r="A45" s="8" t="s">
        <v>19</v>
      </c>
      <c r="B45" s="8"/>
      <c r="C45" s="227"/>
      <c r="D45" s="228"/>
      <c r="E45" s="229"/>
      <c r="F45" s="61">
        <f>SUM(F40:F44)</f>
        <v>0</v>
      </c>
      <c r="G45" s="60"/>
      <c r="H45" s="62">
        <f>SUM(H40:H44)</f>
        <v>0</v>
      </c>
      <c r="I45" s="8"/>
      <c r="J45" s="9"/>
      <c r="K45" s="9"/>
      <c r="L45" s="72">
        <f>SUM(L40:L44)</f>
        <v>0</v>
      </c>
      <c r="M45" s="9"/>
      <c r="U45" s="97" t="str">
        <f t="shared" si="19"/>
        <v>Фасад радиусный глухой В1 16 ммh-956 мм2</v>
      </c>
      <c r="V45" s="97" t="s">
        <v>444</v>
      </c>
      <c r="W45" s="97" t="s">
        <v>82</v>
      </c>
      <c r="X45" s="97">
        <v>2</v>
      </c>
      <c r="Y45" s="97">
        <v>4700</v>
      </c>
      <c r="Z45" s="97">
        <v>1100</v>
      </c>
      <c r="AC45" s="132" t="s">
        <v>214</v>
      </c>
      <c r="AD45" s="135">
        <v>1</v>
      </c>
      <c r="AE45">
        <f t="shared" si="0"/>
        <v>4800</v>
      </c>
      <c r="AF45" s="135"/>
    </row>
    <row r="46" spans="1:32" x14ac:dyDescent="0.25">
      <c r="U46" s="97" t="str">
        <f t="shared" si="19"/>
        <v>Фасад радиусный глухой В1 16 ммh-956 мм3</v>
      </c>
      <c r="V46" s="97" t="s">
        <v>444</v>
      </c>
      <c r="W46" s="97" t="s">
        <v>82</v>
      </c>
      <c r="X46" s="97">
        <v>3</v>
      </c>
      <c r="Y46" s="97">
        <v>4900</v>
      </c>
      <c r="Z46" s="97">
        <v>1100</v>
      </c>
      <c r="AC46" s="132" t="s">
        <v>215</v>
      </c>
      <c r="AD46" s="135">
        <v>1</v>
      </c>
      <c r="AE46">
        <f t="shared" si="0"/>
        <v>4800</v>
      </c>
      <c r="AF46" s="135"/>
    </row>
    <row r="47" spans="1:32" x14ac:dyDescent="0.25">
      <c r="A47" s="226" t="s">
        <v>21</v>
      </c>
      <c r="B47" s="226"/>
      <c r="C47" s="73">
        <f>H38+H29</f>
        <v>0</v>
      </c>
      <c r="E47" s="215" t="s">
        <v>22</v>
      </c>
      <c r="F47" s="215"/>
      <c r="G47" s="215"/>
      <c r="H47" s="33">
        <f>F38</f>
        <v>0</v>
      </c>
      <c r="I47" s="52" t="s">
        <v>23</v>
      </c>
      <c r="J47" s="34">
        <f>L45+L38+L29</f>
        <v>0</v>
      </c>
      <c r="K47" s="1"/>
      <c r="L47" s="1"/>
      <c r="M47" s="1"/>
      <c r="U47" s="97" t="str">
        <f t="shared" si="19"/>
        <v>Фасад радиусный глухой В1 16 ммh-956 мм4</v>
      </c>
      <c r="V47" s="97" t="s">
        <v>444</v>
      </c>
      <c r="W47" s="97" t="s">
        <v>82</v>
      </c>
      <c r="X47" s="97">
        <v>4</v>
      </c>
      <c r="Y47" s="97">
        <v>5300</v>
      </c>
      <c r="Z47" s="97">
        <v>1100</v>
      </c>
      <c r="AC47" s="132" t="s">
        <v>216</v>
      </c>
      <c r="AD47" s="135">
        <v>1</v>
      </c>
      <c r="AE47">
        <f t="shared" si="0"/>
        <v>4800</v>
      </c>
      <c r="AF47" s="135"/>
    </row>
    <row r="48" spans="1:32" x14ac:dyDescent="0.25">
      <c r="A48" s="215" t="s">
        <v>24</v>
      </c>
      <c r="B48" s="215"/>
      <c r="C48" s="88">
        <f>F45+F38+F29</f>
        <v>0</v>
      </c>
      <c r="E48" s="215" t="s">
        <v>25</v>
      </c>
      <c r="F48" s="215"/>
      <c r="G48" s="215"/>
      <c r="H48" s="33">
        <f>SUM(T9:T37)</f>
        <v>0</v>
      </c>
      <c r="I48" s="51" t="s">
        <v>26</v>
      </c>
      <c r="J48" s="35">
        <f>((C47*V2) +((F45*V2)/2))*S1</f>
        <v>0</v>
      </c>
      <c r="K48" s="1"/>
      <c r="L48" s="1"/>
      <c r="M48" s="1"/>
      <c r="U48" s="97" t="str">
        <f t="shared" si="19"/>
        <v>Фасад радиусный глухой В1 19 ммh-716 мм1</v>
      </c>
      <c r="V48" s="97" t="s">
        <v>445</v>
      </c>
      <c r="W48" s="97" t="s">
        <v>81</v>
      </c>
      <c r="X48" s="98">
        <v>1</v>
      </c>
      <c r="Y48" s="97">
        <f>Y40+200</f>
        <v>4300</v>
      </c>
      <c r="Z48" s="97">
        <v>1100</v>
      </c>
      <c r="AC48" s="137" t="s">
        <v>217</v>
      </c>
      <c r="AD48" s="133">
        <v>2</v>
      </c>
      <c r="AE48">
        <f t="shared" si="0"/>
        <v>5100</v>
      </c>
      <c r="AF48" s="133" t="s">
        <v>171</v>
      </c>
    </row>
    <row r="49" spans="1:32" x14ac:dyDescent="0.25">
      <c r="A49" s="215" t="s">
        <v>27</v>
      </c>
      <c r="B49" s="215"/>
      <c r="C49" s="88">
        <v>0</v>
      </c>
      <c r="E49" s="215"/>
      <c r="F49" s="215"/>
      <c r="G49" s="215"/>
      <c r="H49" s="33"/>
      <c r="I49" s="53" t="s">
        <v>19</v>
      </c>
      <c r="J49" s="36">
        <f>J48+Y1</f>
        <v>0</v>
      </c>
      <c r="K49" s="1"/>
      <c r="L49" s="1"/>
      <c r="M49" s="1"/>
      <c r="U49" s="97" t="str">
        <f t="shared" si="19"/>
        <v>Фасад радиусный глухой В1 19 ммh-716 мм2</v>
      </c>
      <c r="V49" s="97" t="s">
        <v>445</v>
      </c>
      <c r="W49" s="97" t="s">
        <v>81</v>
      </c>
      <c r="X49" s="97">
        <v>2</v>
      </c>
      <c r="Y49" s="97">
        <f t="shared" ref="Y49:Y55" si="24">Y41+200</f>
        <v>4500</v>
      </c>
      <c r="Z49" s="97">
        <v>1100</v>
      </c>
      <c r="AC49" s="137" t="s">
        <v>63</v>
      </c>
      <c r="AD49" s="133">
        <v>1</v>
      </c>
      <c r="AE49">
        <f t="shared" si="0"/>
        <v>4800</v>
      </c>
      <c r="AF49" s="133" t="s">
        <v>171</v>
      </c>
    </row>
    <row r="50" spans="1:32" x14ac:dyDescent="0.25">
      <c r="D50" s="1"/>
      <c r="E50" s="1"/>
      <c r="F50" s="1"/>
      <c r="G50" s="1"/>
      <c r="H50" s="1"/>
      <c r="I50" s="205"/>
      <c r="J50" s="205"/>
      <c r="K50" s="1"/>
      <c r="L50" s="1"/>
      <c r="M50" s="1"/>
      <c r="U50" s="97" t="str">
        <f t="shared" si="19"/>
        <v>Фасад радиусный глухой В1 19 ммh-716 мм3</v>
      </c>
      <c r="V50" s="97" t="s">
        <v>445</v>
      </c>
      <c r="W50" s="97" t="s">
        <v>81</v>
      </c>
      <c r="X50" s="97">
        <v>3</v>
      </c>
      <c r="Y50" s="97">
        <f t="shared" si="24"/>
        <v>4700</v>
      </c>
      <c r="Z50" s="97">
        <v>1100</v>
      </c>
      <c r="AC50" s="134" t="s">
        <v>218</v>
      </c>
      <c r="AD50" s="135">
        <v>1</v>
      </c>
      <c r="AE50">
        <f t="shared" si="0"/>
        <v>4800</v>
      </c>
      <c r="AF50" s="135"/>
    </row>
    <row r="51" spans="1:32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U51" s="97" t="str">
        <f t="shared" si="19"/>
        <v>Фасад радиусный глухой В1 19 ммh-716 мм4</v>
      </c>
      <c r="V51" s="97" t="s">
        <v>445</v>
      </c>
      <c r="W51" s="97" t="s">
        <v>81</v>
      </c>
      <c r="X51" s="97">
        <v>4</v>
      </c>
      <c r="Y51" s="97">
        <f t="shared" si="24"/>
        <v>5100</v>
      </c>
      <c r="Z51" s="97">
        <v>1100</v>
      </c>
      <c r="AC51" s="134" t="s">
        <v>219</v>
      </c>
      <c r="AD51" s="135">
        <v>1</v>
      </c>
      <c r="AE51">
        <f t="shared" si="0"/>
        <v>4800</v>
      </c>
      <c r="AF51" s="135"/>
    </row>
    <row r="52" spans="1:32" x14ac:dyDescent="0.25">
      <c r="A52" s="1" t="s">
        <v>28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U52" s="97" t="str">
        <f t="shared" si="19"/>
        <v>Фасад радиусный глухой В1 19 ммh-956 мм1</v>
      </c>
      <c r="V52" s="97" t="s">
        <v>445</v>
      </c>
      <c r="W52" s="97" t="s">
        <v>82</v>
      </c>
      <c r="X52" s="98">
        <v>1</v>
      </c>
      <c r="Y52" s="97">
        <f t="shared" si="24"/>
        <v>4700</v>
      </c>
      <c r="Z52" s="97">
        <v>1100</v>
      </c>
      <c r="AC52" s="134" t="s">
        <v>220</v>
      </c>
      <c r="AD52" s="135">
        <v>1</v>
      </c>
      <c r="AE52">
        <f t="shared" si="0"/>
        <v>4800</v>
      </c>
      <c r="AF52" s="135"/>
    </row>
    <row r="53" spans="1:32" x14ac:dyDescent="0.25">
      <c r="A53" s="1" t="s">
        <v>29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U53" s="97" t="str">
        <f t="shared" si="19"/>
        <v>Фасад радиусный глухой В1 19 ммh-956 мм2</v>
      </c>
      <c r="V53" s="97" t="s">
        <v>445</v>
      </c>
      <c r="W53" s="97" t="s">
        <v>82</v>
      </c>
      <c r="X53" s="97">
        <v>2</v>
      </c>
      <c r="Y53" s="97">
        <f t="shared" si="24"/>
        <v>4900</v>
      </c>
      <c r="Z53" s="97">
        <v>1100</v>
      </c>
      <c r="AC53" s="134" t="s">
        <v>221</v>
      </c>
      <c r="AD53" s="135">
        <v>1</v>
      </c>
      <c r="AE53">
        <f t="shared" si="0"/>
        <v>4800</v>
      </c>
      <c r="AF53" s="135"/>
    </row>
    <row r="54" spans="1:3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U54" s="97" t="str">
        <f t="shared" si="19"/>
        <v>Фасад радиусный глухой В1 19 ммh-956 мм3</v>
      </c>
      <c r="V54" s="97" t="s">
        <v>445</v>
      </c>
      <c r="W54" s="97" t="s">
        <v>82</v>
      </c>
      <c r="X54" s="97">
        <v>3</v>
      </c>
      <c r="Y54" s="97">
        <f t="shared" si="24"/>
        <v>5100</v>
      </c>
      <c r="Z54" s="97">
        <v>1100</v>
      </c>
      <c r="AC54" s="132" t="s">
        <v>222</v>
      </c>
      <c r="AD54" s="135">
        <v>4</v>
      </c>
      <c r="AE54">
        <f t="shared" si="0"/>
        <v>5700</v>
      </c>
      <c r="AF54" s="135"/>
    </row>
    <row r="55" spans="1:32" x14ac:dyDescent="0.25">
      <c r="A55" s="10" t="s">
        <v>3</v>
      </c>
      <c r="B55" s="10"/>
      <c r="C55" s="10"/>
      <c r="D55" s="11"/>
      <c r="E55" s="11"/>
      <c r="F55" s="16"/>
      <c r="G55" s="1"/>
      <c r="H55" s="1"/>
      <c r="I55" s="1"/>
      <c r="J55" s="1"/>
      <c r="K55" s="10" t="s">
        <v>30</v>
      </c>
      <c r="L55" s="11"/>
      <c r="M55" s="11"/>
      <c r="U55" s="97" t="str">
        <f t="shared" si="19"/>
        <v>Фасад радиусный глухой В1 19 ммh-956 мм4</v>
      </c>
      <c r="V55" s="97" t="s">
        <v>445</v>
      </c>
      <c r="W55" s="97" t="s">
        <v>82</v>
      </c>
      <c r="X55" s="97">
        <v>4</v>
      </c>
      <c r="Y55" s="97">
        <f t="shared" si="24"/>
        <v>5500</v>
      </c>
      <c r="Z55" s="97">
        <v>1100</v>
      </c>
      <c r="AC55" s="136" t="s">
        <v>223</v>
      </c>
      <c r="AD55" s="135">
        <v>1</v>
      </c>
      <c r="AE55">
        <f t="shared" si="0"/>
        <v>4800</v>
      </c>
      <c r="AF55" s="135"/>
    </row>
    <row r="56" spans="1:32" x14ac:dyDescent="0.25">
      <c r="A56" s="1" t="s">
        <v>31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U56" s="97" t="str">
        <f t="shared" si="19"/>
        <v>Фасад Двойка (компл. 2 шт) 16ммh-716 мм1</v>
      </c>
      <c r="V56" s="97" t="s">
        <v>356</v>
      </c>
      <c r="W56" s="97" t="s">
        <v>81</v>
      </c>
      <c r="X56" s="98">
        <v>1</v>
      </c>
      <c r="Y56" s="97">
        <v>2500</v>
      </c>
      <c r="Z56" s="97">
        <v>600</v>
      </c>
      <c r="AC56" s="134" t="s">
        <v>224</v>
      </c>
      <c r="AD56" s="135">
        <v>1</v>
      </c>
      <c r="AE56">
        <f t="shared" si="0"/>
        <v>4800</v>
      </c>
      <c r="AF56" s="135"/>
    </row>
    <row r="57" spans="1:32" x14ac:dyDescent="0.25">
      <c r="A57" s="1" t="s">
        <v>32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U57" s="97" t="str">
        <f t="shared" si="19"/>
        <v>Фасад Двойка (компл. 2 шт) 16ммh-716 мм2</v>
      </c>
      <c r="V57" s="97" t="s">
        <v>356</v>
      </c>
      <c r="W57" s="97" t="s">
        <v>81</v>
      </c>
      <c r="X57" s="97">
        <v>2</v>
      </c>
      <c r="Y57" s="97">
        <v>2500</v>
      </c>
      <c r="Z57" s="97">
        <v>600</v>
      </c>
      <c r="AC57" s="134" t="s">
        <v>225</v>
      </c>
      <c r="AD57" s="135">
        <v>4</v>
      </c>
      <c r="AE57">
        <f t="shared" si="0"/>
        <v>5700</v>
      </c>
      <c r="AF57" s="135"/>
    </row>
    <row r="58" spans="1:32" x14ac:dyDescent="0.25">
      <c r="U58" s="97" t="str">
        <f t="shared" si="19"/>
        <v>Фасад Двойка (компл. 2 шт) 16ммh-716 мм3</v>
      </c>
      <c r="V58" s="97" t="s">
        <v>356</v>
      </c>
      <c r="W58" s="97" t="s">
        <v>81</v>
      </c>
      <c r="X58" s="97">
        <v>3</v>
      </c>
      <c r="Y58" s="97">
        <v>2500</v>
      </c>
      <c r="Z58" s="97">
        <v>600</v>
      </c>
      <c r="AC58" s="132" t="s">
        <v>136</v>
      </c>
      <c r="AD58" s="133">
        <v>4</v>
      </c>
      <c r="AE58">
        <f t="shared" si="0"/>
        <v>5700</v>
      </c>
      <c r="AF58" s="133" t="s">
        <v>171</v>
      </c>
    </row>
    <row r="59" spans="1:32" x14ac:dyDescent="0.25">
      <c r="U59" s="97" t="str">
        <f t="shared" si="19"/>
        <v>Фасад Двойка (компл. 2 шт) 16ммh-716 мм4</v>
      </c>
      <c r="V59" s="97" t="s">
        <v>356</v>
      </c>
      <c r="W59" s="97" t="s">
        <v>81</v>
      </c>
      <c r="X59" s="97">
        <v>4</v>
      </c>
      <c r="Y59" s="97">
        <v>2500</v>
      </c>
      <c r="Z59" s="97">
        <v>600</v>
      </c>
      <c r="AC59" s="134" t="s">
        <v>226</v>
      </c>
      <c r="AD59" s="135">
        <v>1</v>
      </c>
      <c r="AE59">
        <f t="shared" si="0"/>
        <v>4800</v>
      </c>
      <c r="AF59" s="135"/>
    </row>
    <row r="60" spans="1:32" x14ac:dyDescent="0.25">
      <c r="U60" s="97" t="str">
        <f t="shared" si="19"/>
        <v>Фасад Двойка (компл. 2 шт) 16ммh-956 мм1</v>
      </c>
      <c r="V60" s="97" t="s">
        <v>356</v>
      </c>
      <c r="W60" s="97" t="s">
        <v>82</v>
      </c>
      <c r="X60" s="98">
        <v>1</v>
      </c>
      <c r="Y60" s="97">
        <v>3300</v>
      </c>
      <c r="Z60" s="97">
        <v>800</v>
      </c>
      <c r="AC60" s="134" t="s">
        <v>227</v>
      </c>
      <c r="AD60" s="135">
        <v>1</v>
      </c>
      <c r="AE60">
        <f t="shared" si="0"/>
        <v>4800</v>
      </c>
      <c r="AF60" s="135"/>
    </row>
    <row r="61" spans="1:32" x14ac:dyDescent="0.25">
      <c r="U61" s="97" t="str">
        <f t="shared" si="19"/>
        <v>Фасад Двойка (компл. 2 шт) 16ммh-956 мм2</v>
      </c>
      <c r="V61" s="97" t="s">
        <v>356</v>
      </c>
      <c r="W61" s="97" t="s">
        <v>82</v>
      </c>
      <c r="X61" s="97">
        <v>2</v>
      </c>
      <c r="Y61" s="97">
        <v>3300</v>
      </c>
      <c r="Z61" s="97">
        <v>800</v>
      </c>
      <c r="AC61" s="134" t="s">
        <v>228</v>
      </c>
      <c r="AD61" s="135">
        <v>1</v>
      </c>
      <c r="AE61">
        <f t="shared" si="0"/>
        <v>4800</v>
      </c>
      <c r="AF61" s="135"/>
    </row>
    <row r="62" spans="1:32" x14ac:dyDescent="0.25">
      <c r="U62" s="97" t="str">
        <f t="shared" si="19"/>
        <v>Фасад Двойка (компл. 2 шт) 16ммh-956 мм3</v>
      </c>
      <c r="V62" s="97" t="s">
        <v>356</v>
      </c>
      <c r="W62" s="97" t="s">
        <v>82</v>
      </c>
      <c r="X62" s="97">
        <v>3</v>
      </c>
      <c r="Y62" s="97">
        <v>3300</v>
      </c>
      <c r="Z62" s="97">
        <v>800</v>
      </c>
      <c r="AC62" s="134" t="s">
        <v>229</v>
      </c>
      <c r="AD62" s="135">
        <v>1</v>
      </c>
      <c r="AE62">
        <f t="shared" si="0"/>
        <v>4800</v>
      </c>
      <c r="AF62" s="135"/>
    </row>
    <row r="63" spans="1:32" x14ac:dyDescent="0.25">
      <c r="U63" s="97" t="str">
        <f t="shared" si="19"/>
        <v>Фасад Двойка (компл. 2 шт) 16ммh-956 мм4</v>
      </c>
      <c r="V63" s="97" t="s">
        <v>356</v>
      </c>
      <c r="W63" s="97" t="s">
        <v>82</v>
      </c>
      <c r="X63" s="97">
        <v>4</v>
      </c>
      <c r="Y63" s="97">
        <v>3300</v>
      </c>
      <c r="Z63" s="97">
        <v>800</v>
      </c>
      <c r="AC63" s="134" t="s">
        <v>230</v>
      </c>
      <c r="AD63" s="135">
        <v>4</v>
      </c>
      <c r="AE63">
        <f t="shared" si="0"/>
        <v>5700</v>
      </c>
      <c r="AF63" s="135"/>
    </row>
    <row r="64" spans="1:32" x14ac:dyDescent="0.25">
      <c r="U64" s="97" t="str">
        <f t="shared" si="19"/>
        <v>Фасад Двойка (компл. 2 шт) 19 ммh-716 мм1</v>
      </c>
      <c r="V64" s="97" t="s">
        <v>357</v>
      </c>
      <c r="W64" s="97" t="s">
        <v>81</v>
      </c>
      <c r="X64" s="98">
        <v>1</v>
      </c>
      <c r="Y64" s="97">
        <v>2600</v>
      </c>
      <c r="Z64" s="97">
        <v>600</v>
      </c>
      <c r="AC64" s="134" t="s">
        <v>231</v>
      </c>
      <c r="AD64" s="135">
        <v>1</v>
      </c>
      <c r="AE64">
        <f t="shared" si="0"/>
        <v>4800</v>
      </c>
      <c r="AF64" s="135"/>
    </row>
    <row r="65" spans="21:32" x14ac:dyDescent="0.25">
      <c r="U65" s="97" t="str">
        <f t="shared" si="19"/>
        <v>Фасад Двойка (компл. 2 шт) 19 ммh-716 мм2</v>
      </c>
      <c r="V65" s="97" t="s">
        <v>357</v>
      </c>
      <c r="W65" s="97" t="s">
        <v>81</v>
      </c>
      <c r="X65" s="97">
        <v>2</v>
      </c>
      <c r="Y65" s="97">
        <v>2600</v>
      </c>
      <c r="Z65" s="97">
        <v>600</v>
      </c>
      <c r="AC65" s="132" t="s">
        <v>232</v>
      </c>
      <c r="AD65" s="135">
        <v>1</v>
      </c>
      <c r="AE65">
        <f t="shared" ref="AE65:AE128" si="25">VLOOKUP(AD65,$Z$1:$AA$4,2,0)</f>
        <v>4800</v>
      </c>
      <c r="AF65" s="135"/>
    </row>
    <row r="66" spans="21:32" x14ac:dyDescent="0.25">
      <c r="U66" s="97" t="str">
        <f t="shared" si="19"/>
        <v>Фасад Двойка (компл. 2 шт) 19 ммh-716 мм3</v>
      </c>
      <c r="V66" s="97" t="s">
        <v>357</v>
      </c>
      <c r="W66" s="97" t="s">
        <v>81</v>
      </c>
      <c r="X66" s="97">
        <v>3</v>
      </c>
      <c r="Y66" s="97">
        <v>2600</v>
      </c>
      <c r="Z66" s="97">
        <v>600</v>
      </c>
      <c r="AC66" s="134" t="s">
        <v>233</v>
      </c>
      <c r="AD66" s="135">
        <v>4</v>
      </c>
      <c r="AE66">
        <f t="shared" si="25"/>
        <v>5700</v>
      </c>
      <c r="AF66" s="135"/>
    </row>
    <row r="67" spans="21:32" x14ac:dyDescent="0.25">
      <c r="U67" s="97" t="str">
        <f t="shared" si="19"/>
        <v>Фасад Двойка (компл. 2 шт) 19 ммh-716 мм4</v>
      </c>
      <c r="V67" s="97" t="s">
        <v>357</v>
      </c>
      <c r="W67" s="97" t="s">
        <v>81</v>
      </c>
      <c r="X67" s="97">
        <v>4</v>
      </c>
      <c r="Y67" s="97">
        <v>2600</v>
      </c>
      <c r="Z67" s="97">
        <v>600</v>
      </c>
      <c r="AC67" s="136" t="s">
        <v>137</v>
      </c>
      <c r="AD67" s="133">
        <v>4</v>
      </c>
      <c r="AE67">
        <f t="shared" si="25"/>
        <v>5700</v>
      </c>
      <c r="AF67" s="133"/>
    </row>
    <row r="68" spans="21:32" x14ac:dyDescent="0.25">
      <c r="U68" s="97" t="str">
        <f t="shared" si="19"/>
        <v>Фасад Двойка (компл. 2 шт) 19 ммh-956 мм1</v>
      </c>
      <c r="V68" s="97" t="s">
        <v>357</v>
      </c>
      <c r="W68" s="97" t="s">
        <v>82</v>
      </c>
      <c r="X68" s="98">
        <v>1</v>
      </c>
      <c r="Y68" s="97">
        <v>3500</v>
      </c>
      <c r="Z68" s="97">
        <v>800</v>
      </c>
      <c r="AC68" s="134" t="s">
        <v>234</v>
      </c>
      <c r="AD68" s="133">
        <v>1</v>
      </c>
      <c r="AE68">
        <f t="shared" si="25"/>
        <v>4800</v>
      </c>
      <c r="AF68" s="133"/>
    </row>
    <row r="69" spans="21:32" x14ac:dyDescent="0.25">
      <c r="U69" s="97" t="str">
        <f t="shared" si="19"/>
        <v>Фасад Двойка (компл. 2 шт) 19 ммh-956 мм2</v>
      </c>
      <c r="V69" s="97" t="s">
        <v>357</v>
      </c>
      <c r="W69" s="97" t="s">
        <v>82</v>
      </c>
      <c r="X69" s="97">
        <v>2</v>
      </c>
      <c r="Y69" s="97">
        <v>3500</v>
      </c>
      <c r="Z69" s="97">
        <v>800</v>
      </c>
      <c r="AC69" s="132" t="s">
        <v>235</v>
      </c>
      <c r="AD69" s="133">
        <v>4</v>
      </c>
      <c r="AE69">
        <f t="shared" si="25"/>
        <v>5700</v>
      </c>
      <c r="AF69" s="133"/>
    </row>
    <row r="70" spans="21:32" x14ac:dyDescent="0.25">
      <c r="U70" s="97" t="str">
        <f t="shared" si="19"/>
        <v>Фасад Двойка (компл. 2 шт) 19 ммh-956 мм3</v>
      </c>
      <c r="V70" s="97" t="s">
        <v>357</v>
      </c>
      <c r="W70" s="97" t="s">
        <v>82</v>
      </c>
      <c r="X70" s="97">
        <v>3</v>
      </c>
      <c r="Y70" s="97">
        <v>3500</v>
      </c>
      <c r="Z70" s="97">
        <v>800</v>
      </c>
      <c r="AC70" s="132" t="s">
        <v>236</v>
      </c>
      <c r="AD70" s="133">
        <v>4</v>
      </c>
      <c r="AE70">
        <f t="shared" si="25"/>
        <v>5700</v>
      </c>
      <c r="AF70" s="133"/>
    </row>
    <row r="71" spans="21:32" x14ac:dyDescent="0.25">
      <c r="U71" s="97" t="str">
        <f t="shared" si="19"/>
        <v>Фасад Двойка (компл. 2 шт) 19 ммh-956 мм4</v>
      </c>
      <c r="V71" s="97" t="s">
        <v>357</v>
      </c>
      <c r="W71" s="97" t="s">
        <v>82</v>
      </c>
      <c r="X71" s="97">
        <v>4</v>
      </c>
      <c r="Y71" s="97">
        <v>3500</v>
      </c>
      <c r="Z71" s="97">
        <v>800</v>
      </c>
      <c r="AC71" s="132" t="s">
        <v>138</v>
      </c>
      <c r="AD71" s="133">
        <v>4</v>
      </c>
      <c r="AE71">
        <f t="shared" si="25"/>
        <v>5700</v>
      </c>
      <c r="AF71" s="133"/>
    </row>
    <row r="72" spans="21:32" x14ac:dyDescent="0.25">
      <c r="U72" s="97" t="str">
        <f t="shared" si="19"/>
        <v>Фасад радиусный витрина В1 16 ммh-716 мм1</v>
      </c>
      <c r="V72" s="97" t="s">
        <v>446</v>
      </c>
      <c r="W72" s="97" t="s">
        <v>81</v>
      </c>
      <c r="X72" s="98">
        <v>1</v>
      </c>
      <c r="Y72" s="97">
        <v>4100</v>
      </c>
      <c r="Z72" s="97">
        <v>1100</v>
      </c>
      <c r="AC72" s="132" t="s">
        <v>237</v>
      </c>
      <c r="AD72" s="133">
        <v>4</v>
      </c>
      <c r="AE72">
        <f t="shared" si="25"/>
        <v>5700</v>
      </c>
      <c r="AF72" s="133"/>
    </row>
    <row r="73" spans="21:32" x14ac:dyDescent="0.25">
      <c r="U73" s="97" t="str">
        <f t="shared" si="19"/>
        <v>Фасад радиусный витрина В1 16 ммh-716 мм2</v>
      </c>
      <c r="V73" s="97" t="s">
        <v>446</v>
      </c>
      <c r="W73" s="97" t="s">
        <v>81</v>
      </c>
      <c r="X73" s="97">
        <v>2</v>
      </c>
      <c r="Y73" s="97">
        <v>4300</v>
      </c>
      <c r="Z73" s="97">
        <v>1100</v>
      </c>
      <c r="AC73" s="132" t="s">
        <v>139</v>
      </c>
      <c r="AD73" s="133">
        <v>4</v>
      </c>
      <c r="AE73">
        <f t="shared" si="25"/>
        <v>5700</v>
      </c>
      <c r="AF73" s="133"/>
    </row>
    <row r="74" spans="21:32" x14ac:dyDescent="0.25">
      <c r="U74" s="97" t="str">
        <f t="shared" si="19"/>
        <v>Фасад радиусный витрина В1 16 ммh-716 мм3</v>
      </c>
      <c r="V74" s="97" t="s">
        <v>446</v>
      </c>
      <c r="W74" s="97" t="s">
        <v>81</v>
      </c>
      <c r="X74" s="97">
        <v>3</v>
      </c>
      <c r="Y74" s="97">
        <v>4500</v>
      </c>
      <c r="Z74" s="97">
        <v>1100</v>
      </c>
      <c r="AC74" s="132" t="s">
        <v>238</v>
      </c>
      <c r="AD74" s="133">
        <v>4</v>
      </c>
      <c r="AE74">
        <f t="shared" si="25"/>
        <v>5700</v>
      </c>
      <c r="AF74" s="133"/>
    </row>
    <row r="75" spans="21:32" x14ac:dyDescent="0.25">
      <c r="U75" s="97" t="str">
        <f t="shared" si="19"/>
        <v>Фасад радиусный витрина В1 16 ммh-716 мм4</v>
      </c>
      <c r="V75" s="97" t="s">
        <v>446</v>
      </c>
      <c r="W75" s="97" t="s">
        <v>81</v>
      </c>
      <c r="X75" s="97">
        <v>4</v>
      </c>
      <c r="Y75" s="97">
        <v>4900</v>
      </c>
      <c r="Z75" s="97">
        <v>1100</v>
      </c>
      <c r="AC75" s="137" t="s">
        <v>239</v>
      </c>
      <c r="AD75" s="135">
        <v>3</v>
      </c>
      <c r="AE75">
        <f t="shared" si="25"/>
        <v>5300</v>
      </c>
      <c r="AF75" s="135"/>
    </row>
    <row r="76" spans="21:32" x14ac:dyDescent="0.25">
      <c r="U76" s="97" t="str">
        <f t="shared" si="19"/>
        <v>Фасад радиусный витрина В1 16 ммh-956 мм1</v>
      </c>
      <c r="V76" s="97" t="s">
        <v>446</v>
      </c>
      <c r="W76" s="97" t="s">
        <v>82</v>
      </c>
      <c r="X76" s="98">
        <v>1</v>
      </c>
      <c r="Y76" s="97">
        <v>4500</v>
      </c>
      <c r="Z76" s="97">
        <v>1100</v>
      </c>
      <c r="AC76" s="134" t="s">
        <v>240</v>
      </c>
      <c r="AD76" s="135">
        <v>1</v>
      </c>
      <c r="AE76">
        <f t="shared" si="25"/>
        <v>4800</v>
      </c>
      <c r="AF76" s="135"/>
    </row>
    <row r="77" spans="21:32" x14ac:dyDescent="0.25">
      <c r="U77" s="97" t="str">
        <f t="shared" si="19"/>
        <v>Фасад радиусный витрина В1 16 ммh-956 мм2</v>
      </c>
      <c r="V77" s="97" t="s">
        <v>446</v>
      </c>
      <c r="W77" s="97" t="s">
        <v>82</v>
      </c>
      <c r="X77" s="97">
        <v>2</v>
      </c>
      <c r="Y77" s="97">
        <v>4700</v>
      </c>
      <c r="Z77" s="97">
        <v>1100</v>
      </c>
      <c r="AC77" s="134" t="s">
        <v>477</v>
      </c>
      <c r="AD77" s="135">
        <v>3</v>
      </c>
      <c r="AE77">
        <f t="shared" si="25"/>
        <v>5300</v>
      </c>
      <c r="AF77" s="135"/>
    </row>
    <row r="78" spans="21:32" x14ac:dyDescent="0.25">
      <c r="U78" s="97" t="str">
        <f t="shared" si="19"/>
        <v>Фасад радиусный витрина В1 16 ммh-956 мм3</v>
      </c>
      <c r="V78" s="97" t="s">
        <v>446</v>
      </c>
      <c r="W78" s="97" t="s">
        <v>82</v>
      </c>
      <c r="X78" s="97">
        <v>3</v>
      </c>
      <c r="Y78" s="97">
        <v>4900</v>
      </c>
      <c r="Z78" s="97">
        <v>1100</v>
      </c>
      <c r="AC78" s="132" t="s">
        <v>478</v>
      </c>
      <c r="AD78" s="133">
        <v>3</v>
      </c>
      <c r="AE78">
        <f t="shared" si="25"/>
        <v>5300</v>
      </c>
      <c r="AF78" s="133"/>
    </row>
    <row r="79" spans="21:32" x14ac:dyDescent="0.25">
      <c r="U79" s="97" t="str">
        <f t="shared" si="19"/>
        <v>Фасад радиусный витрина В1 16 ммh-956 мм4</v>
      </c>
      <c r="V79" s="97" t="s">
        <v>446</v>
      </c>
      <c r="W79" s="97" t="s">
        <v>82</v>
      </c>
      <c r="X79" s="97">
        <v>4</v>
      </c>
      <c r="Y79" s="97">
        <v>5300</v>
      </c>
      <c r="Z79" s="97">
        <v>1100</v>
      </c>
      <c r="AC79" s="137" t="s">
        <v>241</v>
      </c>
      <c r="AD79" s="135">
        <v>1</v>
      </c>
      <c r="AE79">
        <f t="shared" si="25"/>
        <v>4800</v>
      </c>
      <c r="AF79" s="135"/>
    </row>
    <row r="80" spans="21:32" x14ac:dyDescent="0.25">
      <c r="U80" s="97" t="str">
        <f t="shared" si="19"/>
        <v>Фасад радиусный витрина В1 19 ммh-716 мм1</v>
      </c>
      <c r="V80" s="97" t="s">
        <v>447</v>
      </c>
      <c r="W80" s="97" t="s">
        <v>81</v>
      </c>
      <c r="X80" s="98">
        <v>1</v>
      </c>
      <c r="Y80" s="97">
        <f>Y72+200</f>
        <v>4300</v>
      </c>
      <c r="Z80" s="97">
        <v>1100</v>
      </c>
      <c r="AC80" s="134" t="s">
        <v>479</v>
      </c>
      <c r="AD80" s="135">
        <v>3</v>
      </c>
      <c r="AE80">
        <f t="shared" si="25"/>
        <v>5300</v>
      </c>
      <c r="AF80" s="135"/>
    </row>
    <row r="81" spans="21:32" x14ac:dyDescent="0.25">
      <c r="U81" s="97" t="str">
        <f t="shared" si="19"/>
        <v>Фасад радиусный витрина В1 19 ммh-716 мм2</v>
      </c>
      <c r="V81" s="97" t="s">
        <v>447</v>
      </c>
      <c r="W81" s="97" t="s">
        <v>81</v>
      </c>
      <c r="X81" s="97">
        <v>2</v>
      </c>
      <c r="Y81" s="97">
        <f t="shared" ref="Y81:Y87" si="26">Y73+200</f>
        <v>4500</v>
      </c>
      <c r="Z81" s="97">
        <v>1100</v>
      </c>
      <c r="AC81" s="134" t="s">
        <v>242</v>
      </c>
      <c r="AD81" s="135">
        <v>3</v>
      </c>
      <c r="AE81">
        <f t="shared" si="25"/>
        <v>5300</v>
      </c>
      <c r="AF81" s="135"/>
    </row>
    <row r="82" spans="21:32" x14ac:dyDescent="0.25">
      <c r="U82" s="97" t="str">
        <f t="shared" si="19"/>
        <v>Фасад радиусный витрина В1 19 ммh-716 мм3</v>
      </c>
      <c r="V82" s="97" t="s">
        <v>447</v>
      </c>
      <c r="W82" s="97" t="s">
        <v>81</v>
      </c>
      <c r="X82" s="97">
        <v>3</v>
      </c>
      <c r="Y82" s="97">
        <f t="shared" si="26"/>
        <v>4700</v>
      </c>
      <c r="Z82" s="97">
        <v>1100</v>
      </c>
      <c r="AC82" s="136" t="s">
        <v>140</v>
      </c>
      <c r="AD82" s="133">
        <v>4</v>
      </c>
      <c r="AE82">
        <f t="shared" si="25"/>
        <v>5700</v>
      </c>
      <c r="AF82" s="133"/>
    </row>
    <row r="83" spans="21:32" x14ac:dyDescent="0.25">
      <c r="U83" s="97" t="str">
        <f t="shared" si="19"/>
        <v>Фасад радиусный витрина В1 19 ммh-716 мм4</v>
      </c>
      <c r="V83" s="97" t="s">
        <v>447</v>
      </c>
      <c r="W83" s="97" t="s">
        <v>81</v>
      </c>
      <c r="X83" s="97">
        <v>4</v>
      </c>
      <c r="Y83" s="97">
        <f t="shared" si="26"/>
        <v>5100</v>
      </c>
      <c r="Z83" s="97">
        <v>1100</v>
      </c>
      <c r="AC83" s="132" t="s">
        <v>243</v>
      </c>
      <c r="AD83" s="133">
        <v>4</v>
      </c>
      <c r="AE83">
        <f t="shared" si="25"/>
        <v>5700</v>
      </c>
      <c r="AF83" s="133"/>
    </row>
    <row r="84" spans="21:32" x14ac:dyDescent="0.25">
      <c r="U84" s="97" t="str">
        <f t="shared" si="19"/>
        <v>Фасад радиусный витрина В1 19 ммh-956 мм1</v>
      </c>
      <c r="V84" s="97" t="s">
        <v>447</v>
      </c>
      <c r="W84" s="97" t="s">
        <v>82</v>
      </c>
      <c r="X84" s="98">
        <v>1</v>
      </c>
      <c r="Y84" s="97">
        <f t="shared" si="26"/>
        <v>4700</v>
      </c>
      <c r="Z84" s="97">
        <v>1100</v>
      </c>
      <c r="AC84" s="134" t="s">
        <v>244</v>
      </c>
      <c r="AD84" s="133">
        <v>1</v>
      </c>
      <c r="AE84">
        <f t="shared" si="25"/>
        <v>4800</v>
      </c>
      <c r="AF84" s="133" t="s">
        <v>171</v>
      </c>
    </row>
    <row r="85" spans="21:32" x14ac:dyDescent="0.25">
      <c r="U85" s="97" t="str">
        <f t="shared" si="19"/>
        <v>Фасад радиусный витрина В1 19 ммh-956 мм2</v>
      </c>
      <c r="V85" s="97" t="s">
        <v>447</v>
      </c>
      <c r="W85" s="97" t="s">
        <v>82</v>
      </c>
      <c r="X85" s="97">
        <v>2</v>
      </c>
      <c r="Y85" s="97">
        <f t="shared" si="26"/>
        <v>4900</v>
      </c>
      <c r="Z85" s="97">
        <v>1100</v>
      </c>
      <c r="AC85" s="137" t="s">
        <v>57</v>
      </c>
      <c r="AD85" s="133">
        <v>1</v>
      </c>
      <c r="AE85">
        <f t="shared" si="25"/>
        <v>4800</v>
      </c>
      <c r="AF85" s="154" t="s">
        <v>171</v>
      </c>
    </row>
    <row r="86" spans="21:32" x14ac:dyDescent="0.25">
      <c r="U86" s="97" t="str">
        <f t="shared" si="19"/>
        <v>Фасад радиусный витрина В1 19 ммh-956 мм3</v>
      </c>
      <c r="V86" s="97" t="s">
        <v>447</v>
      </c>
      <c r="W86" s="97" t="s">
        <v>82</v>
      </c>
      <c r="X86" s="97">
        <v>3</v>
      </c>
      <c r="Y86" s="97">
        <f t="shared" si="26"/>
        <v>5100</v>
      </c>
      <c r="Z86" s="97">
        <v>1100</v>
      </c>
      <c r="AC86" s="137" t="s">
        <v>58</v>
      </c>
      <c r="AD86" s="133">
        <v>1</v>
      </c>
      <c r="AE86">
        <f t="shared" si="25"/>
        <v>4800</v>
      </c>
      <c r="AF86" s="154" t="s">
        <v>171</v>
      </c>
    </row>
    <row r="87" spans="21:32" x14ac:dyDescent="0.25">
      <c r="U87" s="97" t="str">
        <f t="shared" si="19"/>
        <v>Фасад радиусный витрина В1 19 ммh-956 мм4</v>
      </c>
      <c r="V87" s="97" t="s">
        <v>447</v>
      </c>
      <c r="W87" s="97" t="s">
        <v>82</v>
      </c>
      <c r="X87" s="97">
        <v>4</v>
      </c>
      <c r="Y87" s="97">
        <f t="shared" si="26"/>
        <v>5500</v>
      </c>
      <c r="Z87" s="97">
        <v>1100</v>
      </c>
      <c r="AC87" s="132" t="s">
        <v>245</v>
      </c>
      <c r="AD87" s="135">
        <v>1</v>
      </c>
      <c r="AE87">
        <f t="shared" si="25"/>
        <v>4800</v>
      </c>
      <c r="AF87" s="135"/>
    </row>
    <row r="88" spans="21:32" x14ac:dyDescent="0.25">
      <c r="U88" s="97" t="str">
        <f t="shared" si="19"/>
        <v/>
      </c>
      <c r="V88" t="str">
        <f t="shared" ref="V88:V104" si="27">CONCATENATE(W88,X88,Y88)</f>
        <v/>
      </c>
      <c r="AC88" s="134" t="s">
        <v>246</v>
      </c>
      <c r="AD88" s="135">
        <v>1</v>
      </c>
      <c r="AE88">
        <f t="shared" si="25"/>
        <v>4800</v>
      </c>
      <c r="AF88" s="135"/>
    </row>
    <row r="89" spans="21:32" x14ac:dyDescent="0.25">
      <c r="U89" s="97" t="str">
        <f t="shared" si="19"/>
        <v/>
      </c>
      <c r="V89" t="str">
        <f t="shared" si="27"/>
        <v/>
      </c>
      <c r="AC89" s="132" t="s">
        <v>247</v>
      </c>
      <c r="AD89" s="135">
        <v>1</v>
      </c>
      <c r="AE89">
        <f t="shared" si="25"/>
        <v>4800</v>
      </c>
      <c r="AF89" s="135"/>
    </row>
    <row r="90" spans="21:32" x14ac:dyDescent="0.25">
      <c r="U90" s="97" t="str">
        <f t="shared" si="19"/>
        <v/>
      </c>
      <c r="V90" t="str">
        <f t="shared" si="27"/>
        <v/>
      </c>
      <c r="AC90" s="132" t="s">
        <v>248</v>
      </c>
      <c r="AD90" s="135">
        <v>1</v>
      </c>
      <c r="AE90">
        <f t="shared" si="25"/>
        <v>4800</v>
      </c>
      <c r="AF90" s="135"/>
    </row>
    <row r="91" spans="21:32" x14ac:dyDescent="0.25">
      <c r="U91" s="97" t="str">
        <f t="shared" si="19"/>
        <v/>
      </c>
      <c r="V91" t="str">
        <f t="shared" si="27"/>
        <v/>
      </c>
      <c r="AC91" s="134" t="s">
        <v>249</v>
      </c>
      <c r="AD91" s="135">
        <v>1</v>
      </c>
      <c r="AE91">
        <f t="shared" si="25"/>
        <v>4800</v>
      </c>
      <c r="AF91" s="135"/>
    </row>
    <row r="92" spans="21:32" x14ac:dyDescent="0.25">
      <c r="U92" s="97" t="str">
        <f t="shared" si="19"/>
        <v/>
      </c>
      <c r="V92" t="str">
        <f t="shared" si="27"/>
        <v/>
      </c>
      <c r="AC92" s="134" t="s">
        <v>250</v>
      </c>
      <c r="AD92" s="135">
        <v>1</v>
      </c>
      <c r="AE92">
        <f t="shared" si="25"/>
        <v>4800</v>
      </c>
      <c r="AF92" s="135"/>
    </row>
    <row r="93" spans="21:32" x14ac:dyDescent="0.25">
      <c r="U93" s="97" t="str">
        <f t="shared" si="19"/>
        <v/>
      </c>
      <c r="V93" t="str">
        <f t="shared" si="27"/>
        <v/>
      </c>
      <c r="AC93" s="134" t="s">
        <v>251</v>
      </c>
      <c r="AD93" s="135">
        <v>1</v>
      </c>
      <c r="AE93">
        <f t="shared" si="25"/>
        <v>4800</v>
      </c>
      <c r="AF93" s="135"/>
    </row>
    <row r="94" spans="21:32" x14ac:dyDescent="0.25">
      <c r="U94" s="97" t="str">
        <f t="shared" si="19"/>
        <v/>
      </c>
      <c r="V94" t="str">
        <f t="shared" si="27"/>
        <v/>
      </c>
      <c r="AC94" s="134" t="s">
        <v>252</v>
      </c>
      <c r="AD94" s="135">
        <v>1</v>
      </c>
      <c r="AE94">
        <f t="shared" si="25"/>
        <v>4800</v>
      </c>
      <c r="AF94" s="135"/>
    </row>
    <row r="95" spans="21:32" x14ac:dyDescent="0.25">
      <c r="U95" s="97" t="str">
        <f t="shared" si="19"/>
        <v/>
      </c>
      <c r="V95" t="str">
        <f t="shared" si="27"/>
        <v/>
      </c>
      <c r="AC95" s="134" t="s">
        <v>253</v>
      </c>
      <c r="AD95" s="135">
        <v>1</v>
      </c>
      <c r="AE95">
        <f t="shared" si="25"/>
        <v>4800</v>
      </c>
      <c r="AF95" s="135"/>
    </row>
    <row r="96" spans="21:32" x14ac:dyDescent="0.25">
      <c r="U96" s="97" t="str">
        <f t="shared" si="19"/>
        <v/>
      </c>
      <c r="V96" t="str">
        <f t="shared" si="27"/>
        <v/>
      </c>
      <c r="AC96" s="137" t="s">
        <v>62</v>
      </c>
      <c r="AD96" s="133">
        <v>2</v>
      </c>
      <c r="AE96">
        <f t="shared" si="25"/>
        <v>5100</v>
      </c>
      <c r="AF96" s="154" t="s">
        <v>171</v>
      </c>
    </row>
    <row r="97" spans="21:32" x14ac:dyDescent="0.25">
      <c r="U97" s="97" t="str">
        <f t="shared" si="19"/>
        <v/>
      </c>
      <c r="V97" t="str">
        <f t="shared" si="27"/>
        <v/>
      </c>
      <c r="AC97" s="137" t="s">
        <v>61</v>
      </c>
      <c r="AD97" s="133">
        <v>2</v>
      </c>
      <c r="AE97">
        <f t="shared" si="25"/>
        <v>5100</v>
      </c>
      <c r="AF97" s="154" t="s">
        <v>171</v>
      </c>
    </row>
    <row r="98" spans="21:32" x14ac:dyDescent="0.25">
      <c r="U98" s="97" t="str">
        <f t="shared" si="19"/>
        <v/>
      </c>
      <c r="V98" t="str">
        <f t="shared" si="27"/>
        <v/>
      </c>
      <c r="AC98" s="137" t="s">
        <v>60</v>
      </c>
      <c r="AD98" s="133">
        <v>2</v>
      </c>
      <c r="AE98">
        <f t="shared" si="25"/>
        <v>5100</v>
      </c>
      <c r="AF98" s="154" t="s">
        <v>171</v>
      </c>
    </row>
    <row r="99" spans="21:32" x14ac:dyDescent="0.25">
      <c r="U99" s="97" t="str">
        <f t="shared" si="19"/>
        <v/>
      </c>
      <c r="V99" t="str">
        <f t="shared" si="27"/>
        <v/>
      </c>
      <c r="AC99" s="137" t="s">
        <v>59</v>
      </c>
      <c r="AD99" s="133">
        <v>2</v>
      </c>
      <c r="AE99">
        <f t="shared" si="25"/>
        <v>5100</v>
      </c>
      <c r="AF99" s="154" t="s">
        <v>171</v>
      </c>
    </row>
    <row r="100" spans="21:32" x14ac:dyDescent="0.25">
      <c r="U100" s="97" t="str">
        <f t="shared" si="19"/>
        <v/>
      </c>
      <c r="V100" t="str">
        <f t="shared" si="27"/>
        <v/>
      </c>
      <c r="AC100" s="134" t="s">
        <v>254</v>
      </c>
      <c r="AD100" s="133">
        <v>1</v>
      </c>
      <c r="AE100">
        <f t="shared" si="25"/>
        <v>4800</v>
      </c>
      <c r="AF100" s="133" t="s">
        <v>171</v>
      </c>
    </row>
    <row r="101" spans="21:32" x14ac:dyDescent="0.25">
      <c r="U101" s="97" t="str">
        <f t="shared" si="19"/>
        <v/>
      </c>
      <c r="V101" t="str">
        <f t="shared" si="27"/>
        <v/>
      </c>
      <c r="AC101" s="132" t="s">
        <v>255</v>
      </c>
      <c r="AD101" s="133">
        <v>4</v>
      </c>
      <c r="AE101">
        <f t="shared" si="25"/>
        <v>5700</v>
      </c>
      <c r="AF101" s="133"/>
    </row>
    <row r="102" spans="21:32" x14ac:dyDescent="0.25">
      <c r="U102" s="97" t="str">
        <f t="shared" si="19"/>
        <v/>
      </c>
      <c r="V102" t="str">
        <f t="shared" si="27"/>
        <v/>
      </c>
      <c r="AC102" s="137" t="s">
        <v>480</v>
      </c>
      <c r="AD102" s="133">
        <v>2</v>
      </c>
      <c r="AE102">
        <f t="shared" si="25"/>
        <v>5100</v>
      </c>
      <c r="AF102" s="133" t="s">
        <v>171</v>
      </c>
    </row>
    <row r="103" spans="21:32" x14ac:dyDescent="0.25">
      <c r="U103" s="97" t="str">
        <f t="shared" si="19"/>
        <v/>
      </c>
      <c r="V103" t="str">
        <f t="shared" si="27"/>
        <v/>
      </c>
      <c r="AC103" s="132" t="s">
        <v>257</v>
      </c>
      <c r="AD103" s="133">
        <v>4</v>
      </c>
      <c r="AE103">
        <f t="shared" si="25"/>
        <v>5700</v>
      </c>
      <c r="AF103" s="133"/>
    </row>
    <row r="104" spans="21:32" x14ac:dyDescent="0.25">
      <c r="U104" s="97" t="str">
        <f t="shared" ref="U104:U167" si="28">CONCATENATE(V104,W104,X104)</f>
        <v/>
      </c>
      <c r="V104" t="str">
        <f t="shared" si="27"/>
        <v/>
      </c>
      <c r="AC104" s="136" t="s">
        <v>141</v>
      </c>
      <c r="AD104" s="133">
        <v>4</v>
      </c>
      <c r="AE104">
        <f t="shared" si="25"/>
        <v>5700</v>
      </c>
      <c r="AF104" s="133"/>
    </row>
    <row r="105" spans="21:32" x14ac:dyDescent="0.25">
      <c r="U105" s="97" t="str">
        <f t="shared" si="28"/>
        <v/>
      </c>
      <c r="V105" t="str">
        <f t="shared" ref="V105:V168" si="29">CONCATENATE(W105,X105,Y105)</f>
        <v/>
      </c>
      <c r="AC105" s="132" t="s">
        <v>142</v>
      </c>
      <c r="AD105" s="133">
        <v>4</v>
      </c>
      <c r="AE105">
        <f t="shared" si="25"/>
        <v>5700</v>
      </c>
      <c r="AF105" s="133"/>
    </row>
    <row r="106" spans="21:32" x14ac:dyDescent="0.25">
      <c r="U106" s="97" t="str">
        <f t="shared" si="28"/>
        <v/>
      </c>
      <c r="V106" t="str">
        <f t="shared" si="29"/>
        <v/>
      </c>
      <c r="AC106" s="134" t="s">
        <v>481</v>
      </c>
      <c r="AD106" s="135">
        <v>3</v>
      </c>
      <c r="AE106">
        <f t="shared" si="25"/>
        <v>5300</v>
      </c>
      <c r="AF106" s="135"/>
    </row>
    <row r="107" spans="21:32" x14ac:dyDescent="0.25">
      <c r="U107" s="97" t="str">
        <f t="shared" si="28"/>
        <v/>
      </c>
      <c r="V107" t="str">
        <f t="shared" si="29"/>
        <v/>
      </c>
      <c r="AC107" s="132" t="s">
        <v>143</v>
      </c>
      <c r="AD107" s="133">
        <v>4</v>
      </c>
      <c r="AE107">
        <f t="shared" si="25"/>
        <v>5700</v>
      </c>
      <c r="AF107" s="133"/>
    </row>
    <row r="108" spans="21:32" x14ac:dyDescent="0.25">
      <c r="U108" s="97" t="str">
        <f t="shared" si="28"/>
        <v/>
      </c>
      <c r="V108" t="str">
        <f t="shared" si="29"/>
        <v/>
      </c>
      <c r="AC108" s="132" t="s">
        <v>258</v>
      </c>
      <c r="AD108" s="133">
        <v>2</v>
      </c>
      <c r="AE108">
        <f t="shared" si="25"/>
        <v>5100</v>
      </c>
      <c r="AF108" s="133"/>
    </row>
    <row r="109" spans="21:32" x14ac:dyDescent="0.25">
      <c r="U109" s="97" t="str">
        <f t="shared" si="28"/>
        <v/>
      </c>
      <c r="V109" t="str">
        <f t="shared" si="29"/>
        <v/>
      </c>
      <c r="AC109" s="132" t="s">
        <v>259</v>
      </c>
      <c r="AD109" s="133">
        <v>2</v>
      </c>
      <c r="AE109">
        <f t="shared" si="25"/>
        <v>5100</v>
      </c>
      <c r="AF109" s="133"/>
    </row>
    <row r="110" spans="21:32" x14ac:dyDescent="0.25">
      <c r="U110" s="97" t="str">
        <f t="shared" si="28"/>
        <v/>
      </c>
      <c r="V110" t="str">
        <f t="shared" si="29"/>
        <v/>
      </c>
      <c r="AC110" s="132" t="s">
        <v>144</v>
      </c>
      <c r="AD110" s="133">
        <v>4</v>
      </c>
      <c r="AE110">
        <f t="shared" si="25"/>
        <v>5700</v>
      </c>
      <c r="AF110" s="133" t="s">
        <v>171</v>
      </c>
    </row>
    <row r="111" spans="21:32" x14ac:dyDescent="0.25">
      <c r="U111" s="97" t="str">
        <f t="shared" si="28"/>
        <v/>
      </c>
      <c r="V111" t="str">
        <f t="shared" si="29"/>
        <v/>
      </c>
      <c r="AC111" s="134" t="s">
        <v>260</v>
      </c>
      <c r="AD111" s="135">
        <v>1</v>
      </c>
      <c r="AE111">
        <f t="shared" si="25"/>
        <v>4800</v>
      </c>
      <c r="AF111" s="135"/>
    </row>
    <row r="112" spans="21:32" x14ac:dyDescent="0.25">
      <c r="U112" s="97" t="str">
        <f t="shared" si="28"/>
        <v/>
      </c>
      <c r="V112" t="str">
        <f t="shared" si="29"/>
        <v/>
      </c>
      <c r="AC112" s="134" t="s">
        <v>261</v>
      </c>
      <c r="AD112" s="135">
        <v>3</v>
      </c>
      <c r="AE112">
        <f t="shared" si="25"/>
        <v>5300</v>
      </c>
      <c r="AF112" s="135"/>
    </row>
    <row r="113" spans="21:32" x14ac:dyDescent="0.25">
      <c r="U113" s="97" t="str">
        <f t="shared" si="28"/>
        <v/>
      </c>
      <c r="V113" t="str">
        <f t="shared" si="29"/>
        <v/>
      </c>
      <c r="AC113" s="132" t="s">
        <v>262</v>
      </c>
      <c r="AD113" s="135">
        <v>3</v>
      </c>
      <c r="AE113">
        <f t="shared" si="25"/>
        <v>5300</v>
      </c>
      <c r="AF113" s="135"/>
    </row>
    <row r="114" spans="21:32" x14ac:dyDescent="0.25">
      <c r="U114" s="97" t="str">
        <f t="shared" si="28"/>
        <v/>
      </c>
      <c r="V114" t="str">
        <f t="shared" si="29"/>
        <v/>
      </c>
      <c r="AC114" s="134" t="s">
        <v>263</v>
      </c>
      <c r="AD114" s="135">
        <v>3</v>
      </c>
      <c r="AE114">
        <f t="shared" si="25"/>
        <v>5300</v>
      </c>
      <c r="AF114" s="135"/>
    </row>
    <row r="115" spans="21:32" x14ac:dyDescent="0.25">
      <c r="U115" s="97" t="str">
        <f t="shared" si="28"/>
        <v/>
      </c>
      <c r="V115" t="str">
        <f t="shared" si="29"/>
        <v/>
      </c>
      <c r="AC115" s="137" t="s">
        <v>264</v>
      </c>
      <c r="AD115" s="135">
        <v>3</v>
      </c>
      <c r="AE115">
        <f t="shared" si="25"/>
        <v>5300</v>
      </c>
      <c r="AF115" s="135"/>
    </row>
    <row r="116" spans="21:32" x14ac:dyDescent="0.25">
      <c r="U116" s="97" t="str">
        <f t="shared" si="28"/>
        <v/>
      </c>
      <c r="V116" t="str">
        <f t="shared" si="29"/>
        <v/>
      </c>
      <c r="AC116" s="134" t="s">
        <v>265</v>
      </c>
      <c r="AD116" s="135">
        <v>3</v>
      </c>
      <c r="AE116">
        <f t="shared" si="25"/>
        <v>5300</v>
      </c>
      <c r="AF116" s="135"/>
    </row>
    <row r="117" spans="21:32" x14ac:dyDescent="0.25">
      <c r="U117" s="97" t="str">
        <f t="shared" si="28"/>
        <v/>
      </c>
      <c r="V117" t="str">
        <f t="shared" si="29"/>
        <v/>
      </c>
      <c r="AC117" s="132" t="s">
        <v>266</v>
      </c>
      <c r="AD117" s="135">
        <v>3</v>
      </c>
      <c r="AE117">
        <f t="shared" si="25"/>
        <v>5300</v>
      </c>
      <c r="AF117" s="135"/>
    </row>
    <row r="118" spans="21:32" x14ac:dyDescent="0.25">
      <c r="U118" s="97" t="str">
        <f t="shared" si="28"/>
        <v/>
      </c>
      <c r="V118" t="str">
        <f t="shared" si="29"/>
        <v/>
      </c>
      <c r="AC118" s="132" t="s">
        <v>267</v>
      </c>
      <c r="AD118" s="135">
        <v>3</v>
      </c>
      <c r="AE118">
        <f t="shared" si="25"/>
        <v>5300</v>
      </c>
      <c r="AF118" s="135"/>
    </row>
    <row r="119" spans="21:32" x14ac:dyDescent="0.25">
      <c r="U119" s="97" t="str">
        <f t="shared" si="28"/>
        <v/>
      </c>
      <c r="V119" t="str">
        <f t="shared" si="29"/>
        <v/>
      </c>
      <c r="AC119" s="132" t="s">
        <v>268</v>
      </c>
      <c r="AD119" s="133">
        <v>4</v>
      </c>
      <c r="AE119">
        <f t="shared" si="25"/>
        <v>5700</v>
      </c>
      <c r="AF119" s="133"/>
    </row>
    <row r="120" spans="21:32" x14ac:dyDescent="0.25">
      <c r="U120" s="97" t="str">
        <f t="shared" si="28"/>
        <v/>
      </c>
      <c r="V120" t="str">
        <f t="shared" si="29"/>
        <v/>
      </c>
      <c r="AC120" s="132" t="s">
        <v>146</v>
      </c>
      <c r="AD120" s="133">
        <v>4</v>
      </c>
      <c r="AE120">
        <f t="shared" si="25"/>
        <v>5700</v>
      </c>
      <c r="AF120" s="133"/>
    </row>
    <row r="121" spans="21:32" x14ac:dyDescent="0.25">
      <c r="U121" s="97" t="str">
        <f t="shared" si="28"/>
        <v/>
      </c>
      <c r="V121" t="str">
        <f t="shared" si="29"/>
        <v/>
      </c>
      <c r="AC121" s="134" t="s">
        <v>269</v>
      </c>
      <c r="AD121" s="135">
        <v>1</v>
      </c>
      <c r="AE121">
        <f t="shared" si="25"/>
        <v>4800</v>
      </c>
      <c r="AF121" s="135"/>
    </row>
    <row r="122" spans="21:32" x14ac:dyDescent="0.25">
      <c r="U122" s="97" t="str">
        <f t="shared" si="28"/>
        <v/>
      </c>
      <c r="V122" t="str">
        <f t="shared" si="29"/>
        <v/>
      </c>
      <c r="AC122" s="137" t="s">
        <v>50</v>
      </c>
      <c r="AD122" s="133">
        <v>2</v>
      </c>
      <c r="AE122">
        <f t="shared" si="25"/>
        <v>5100</v>
      </c>
      <c r="AF122" s="133" t="s">
        <v>171</v>
      </c>
    </row>
    <row r="123" spans="21:32" x14ac:dyDescent="0.25">
      <c r="U123" s="97" t="str">
        <f t="shared" si="28"/>
        <v/>
      </c>
      <c r="V123" t="str">
        <f t="shared" si="29"/>
        <v/>
      </c>
      <c r="AC123" s="132" t="s">
        <v>147</v>
      </c>
      <c r="AD123" s="133">
        <v>4</v>
      </c>
      <c r="AE123">
        <f t="shared" si="25"/>
        <v>5700</v>
      </c>
      <c r="AF123" s="133"/>
    </row>
    <row r="124" spans="21:32" x14ac:dyDescent="0.25">
      <c r="U124" s="97" t="str">
        <f t="shared" si="28"/>
        <v/>
      </c>
      <c r="V124" t="str">
        <f t="shared" si="29"/>
        <v/>
      </c>
      <c r="AC124" s="134" t="s">
        <v>270</v>
      </c>
      <c r="AD124" s="135">
        <v>3</v>
      </c>
      <c r="AE124">
        <f t="shared" si="25"/>
        <v>5300</v>
      </c>
      <c r="AF124" s="135"/>
    </row>
    <row r="125" spans="21:32" x14ac:dyDescent="0.25">
      <c r="U125" s="97" t="str">
        <f t="shared" si="28"/>
        <v/>
      </c>
      <c r="V125" t="str">
        <f t="shared" si="29"/>
        <v/>
      </c>
      <c r="AC125" s="137" t="s">
        <v>271</v>
      </c>
      <c r="AD125" s="135">
        <v>1</v>
      </c>
      <c r="AE125">
        <f t="shared" si="25"/>
        <v>4800</v>
      </c>
      <c r="AF125" s="135"/>
    </row>
    <row r="126" spans="21:32" x14ac:dyDescent="0.25">
      <c r="U126" s="97" t="str">
        <f t="shared" si="28"/>
        <v/>
      </c>
      <c r="V126" t="str">
        <f t="shared" si="29"/>
        <v/>
      </c>
      <c r="AC126" s="132" t="s">
        <v>482</v>
      </c>
      <c r="AD126" s="133">
        <v>3</v>
      </c>
      <c r="AE126">
        <f t="shared" si="25"/>
        <v>5300</v>
      </c>
      <c r="AF126" s="133"/>
    </row>
    <row r="127" spans="21:32" x14ac:dyDescent="0.25">
      <c r="U127" s="97" t="str">
        <f t="shared" si="28"/>
        <v/>
      </c>
      <c r="V127" t="str">
        <f t="shared" si="29"/>
        <v/>
      </c>
      <c r="AC127" s="137" t="s">
        <v>272</v>
      </c>
      <c r="AD127" s="135">
        <v>3</v>
      </c>
      <c r="AE127">
        <f t="shared" si="25"/>
        <v>5300</v>
      </c>
      <c r="AF127" s="135"/>
    </row>
    <row r="128" spans="21:32" x14ac:dyDescent="0.25">
      <c r="U128" s="97" t="str">
        <f t="shared" si="28"/>
        <v/>
      </c>
      <c r="V128" t="str">
        <f t="shared" si="29"/>
        <v/>
      </c>
      <c r="AC128" s="137" t="s">
        <v>273</v>
      </c>
      <c r="AD128" s="135">
        <v>3</v>
      </c>
      <c r="AE128">
        <f t="shared" si="25"/>
        <v>5300</v>
      </c>
      <c r="AF128" s="135"/>
    </row>
    <row r="129" spans="21:32" x14ac:dyDescent="0.25">
      <c r="U129" s="97" t="str">
        <f t="shared" si="28"/>
        <v/>
      </c>
      <c r="V129" t="str">
        <f t="shared" si="29"/>
        <v/>
      </c>
      <c r="AC129" s="137" t="s">
        <v>274</v>
      </c>
      <c r="AD129" s="135">
        <v>3</v>
      </c>
      <c r="AE129">
        <f t="shared" ref="AE129:AE192" si="30">VLOOKUP(AD129,$Z$1:$AA$4,2,0)</f>
        <v>5300</v>
      </c>
      <c r="AF129" s="135"/>
    </row>
    <row r="130" spans="21:32" x14ac:dyDescent="0.25">
      <c r="U130" s="97" t="str">
        <f t="shared" si="28"/>
        <v/>
      </c>
      <c r="V130" t="str">
        <f t="shared" si="29"/>
        <v/>
      </c>
      <c r="AC130" s="134" t="s">
        <v>483</v>
      </c>
      <c r="AD130" s="133">
        <v>1</v>
      </c>
      <c r="AE130">
        <f t="shared" si="30"/>
        <v>4800</v>
      </c>
      <c r="AF130" s="133"/>
    </row>
    <row r="131" spans="21:32" x14ac:dyDescent="0.25">
      <c r="U131" s="97" t="str">
        <f t="shared" si="28"/>
        <v/>
      </c>
      <c r="V131" t="str">
        <f t="shared" si="29"/>
        <v/>
      </c>
      <c r="AC131" s="132" t="s">
        <v>484</v>
      </c>
      <c r="AD131" s="133">
        <v>1</v>
      </c>
      <c r="AE131">
        <f t="shared" si="30"/>
        <v>4800</v>
      </c>
      <c r="AF131" s="133"/>
    </row>
    <row r="132" spans="21:32" x14ac:dyDescent="0.25">
      <c r="U132" s="97" t="str">
        <f t="shared" si="28"/>
        <v/>
      </c>
      <c r="V132" t="str">
        <f t="shared" si="29"/>
        <v/>
      </c>
      <c r="AC132" s="138" t="s">
        <v>275</v>
      </c>
      <c r="AD132" s="139">
        <v>3</v>
      </c>
      <c r="AE132">
        <f t="shared" si="30"/>
        <v>5300</v>
      </c>
      <c r="AF132" s="155"/>
    </row>
    <row r="133" spans="21:32" x14ac:dyDescent="0.25">
      <c r="U133" s="97" t="str">
        <f t="shared" si="28"/>
        <v/>
      </c>
      <c r="V133" t="str">
        <f t="shared" si="29"/>
        <v/>
      </c>
      <c r="AC133" s="140" t="s">
        <v>276</v>
      </c>
      <c r="AD133" s="141">
        <v>3</v>
      </c>
      <c r="AE133">
        <f t="shared" si="30"/>
        <v>5300</v>
      </c>
      <c r="AF133" s="156"/>
    </row>
    <row r="134" spans="21:32" x14ac:dyDescent="0.25">
      <c r="U134" s="97" t="str">
        <f t="shared" si="28"/>
        <v/>
      </c>
      <c r="V134" t="str">
        <f t="shared" si="29"/>
        <v/>
      </c>
      <c r="AC134" s="142" t="s">
        <v>277</v>
      </c>
      <c r="AD134" s="141">
        <v>3</v>
      </c>
      <c r="AE134">
        <f t="shared" si="30"/>
        <v>5300</v>
      </c>
      <c r="AF134" s="156"/>
    </row>
    <row r="135" spans="21:32" x14ac:dyDescent="0.25">
      <c r="U135" s="97" t="str">
        <f t="shared" si="28"/>
        <v/>
      </c>
      <c r="V135" t="str">
        <f t="shared" si="29"/>
        <v/>
      </c>
      <c r="AC135" s="140" t="s">
        <v>278</v>
      </c>
      <c r="AD135" s="141">
        <v>3</v>
      </c>
      <c r="AE135">
        <f t="shared" si="30"/>
        <v>5300</v>
      </c>
      <c r="AF135" s="156"/>
    </row>
    <row r="136" spans="21:32" x14ac:dyDescent="0.25">
      <c r="U136" s="97" t="str">
        <f t="shared" si="28"/>
        <v/>
      </c>
      <c r="V136" t="str">
        <f t="shared" si="29"/>
        <v/>
      </c>
      <c r="AC136" s="142" t="s">
        <v>150</v>
      </c>
      <c r="AD136" s="143">
        <v>4</v>
      </c>
      <c r="AE136">
        <f t="shared" si="30"/>
        <v>5700</v>
      </c>
      <c r="AF136" s="157"/>
    </row>
    <row r="137" spans="21:32" x14ac:dyDescent="0.25">
      <c r="U137" s="97" t="str">
        <f t="shared" si="28"/>
        <v/>
      </c>
      <c r="V137" t="str">
        <f t="shared" si="29"/>
        <v/>
      </c>
      <c r="AC137" s="140" t="s">
        <v>279</v>
      </c>
      <c r="AD137" s="141">
        <v>3</v>
      </c>
      <c r="AE137">
        <f t="shared" si="30"/>
        <v>5300</v>
      </c>
      <c r="AF137" s="156"/>
    </row>
    <row r="138" spans="21:32" x14ac:dyDescent="0.25">
      <c r="U138" s="97" t="str">
        <f t="shared" si="28"/>
        <v/>
      </c>
      <c r="V138" t="str">
        <f t="shared" si="29"/>
        <v/>
      </c>
      <c r="AC138" s="142" t="s">
        <v>48</v>
      </c>
      <c r="AD138" s="143">
        <v>2</v>
      </c>
      <c r="AE138">
        <f t="shared" si="30"/>
        <v>5100</v>
      </c>
      <c r="AF138" s="157"/>
    </row>
    <row r="139" spans="21:32" x14ac:dyDescent="0.25">
      <c r="U139" s="97" t="str">
        <f t="shared" si="28"/>
        <v/>
      </c>
      <c r="V139" t="str">
        <f t="shared" si="29"/>
        <v/>
      </c>
      <c r="AC139" s="142" t="s">
        <v>280</v>
      </c>
      <c r="AD139" s="143">
        <v>2</v>
      </c>
      <c r="AE139">
        <f t="shared" si="30"/>
        <v>5100</v>
      </c>
      <c r="AF139" s="157"/>
    </row>
    <row r="140" spans="21:32" x14ac:dyDescent="0.25">
      <c r="U140" s="97" t="str">
        <f t="shared" si="28"/>
        <v/>
      </c>
      <c r="V140" t="str">
        <f t="shared" si="29"/>
        <v/>
      </c>
      <c r="AC140" s="142" t="s">
        <v>281</v>
      </c>
      <c r="AD140" s="143">
        <v>4</v>
      </c>
      <c r="AE140">
        <f t="shared" si="30"/>
        <v>5700</v>
      </c>
      <c r="AF140" s="157"/>
    </row>
    <row r="141" spans="21:32" x14ac:dyDescent="0.25">
      <c r="U141" s="97" t="str">
        <f t="shared" si="28"/>
        <v/>
      </c>
      <c r="V141" t="str">
        <f t="shared" si="29"/>
        <v/>
      </c>
      <c r="AC141" s="144" t="s">
        <v>282</v>
      </c>
      <c r="AD141" s="143">
        <v>1</v>
      </c>
      <c r="AE141">
        <f t="shared" si="30"/>
        <v>4800</v>
      </c>
      <c r="AF141" s="157"/>
    </row>
    <row r="142" spans="21:32" x14ac:dyDescent="0.25">
      <c r="U142" s="97" t="str">
        <f t="shared" si="28"/>
        <v/>
      </c>
      <c r="V142" t="str">
        <f t="shared" si="29"/>
        <v/>
      </c>
      <c r="AC142" s="145" t="s">
        <v>283</v>
      </c>
      <c r="AD142" s="146">
        <v>3</v>
      </c>
      <c r="AE142">
        <f t="shared" si="30"/>
        <v>5300</v>
      </c>
      <c r="AF142" s="157"/>
    </row>
    <row r="143" spans="21:32" x14ac:dyDescent="0.25">
      <c r="U143" s="97" t="str">
        <f t="shared" si="28"/>
        <v/>
      </c>
      <c r="V143" t="str">
        <f t="shared" si="29"/>
        <v/>
      </c>
      <c r="AC143" s="147" t="s">
        <v>284</v>
      </c>
      <c r="AD143" s="148">
        <v>3</v>
      </c>
      <c r="AE143">
        <f t="shared" si="30"/>
        <v>5300</v>
      </c>
      <c r="AF143" s="158"/>
    </row>
    <row r="144" spans="21:32" x14ac:dyDescent="0.25">
      <c r="U144" s="97" t="str">
        <f t="shared" si="28"/>
        <v/>
      </c>
      <c r="V144" t="str">
        <f t="shared" si="29"/>
        <v/>
      </c>
      <c r="AC144" s="142" t="s">
        <v>285</v>
      </c>
      <c r="AD144" s="143">
        <v>4</v>
      </c>
      <c r="AE144">
        <f t="shared" si="30"/>
        <v>5700</v>
      </c>
      <c r="AF144" s="157"/>
    </row>
    <row r="145" spans="21:32" x14ac:dyDescent="0.25">
      <c r="U145" s="97" t="str">
        <f t="shared" si="28"/>
        <v/>
      </c>
      <c r="V145" t="str">
        <f t="shared" si="29"/>
        <v/>
      </c>
      <c r="AC145" s="144" t="s">
        <v>286</v>
      </c>
      <c r="AD145" s="141">
        <v>3</v>
      </c>
      <c r="AE145">
        <f t="shared" si="30"/>
        <v>5300</v>
      </c>
      <c r="AF145" s="156"/>
    </row>
    <row r="146" spans="21:32" x14ac:dyDescent="0.25">
      <c r="U146" s="97" t="str">
        <f t="shared" si="28"/>
        <v/>
      </c>
      <c r="V146" t="str">
        <f t="shared" si="29"/>
        <v/>
      </c>
      <c r="AC146" s="140" t="s">
        <v>287</v>
      </c>
      <c r="AD146" s="141">
        <v>1</v>
      </c>
      <c r="AE146">
        <f t="shared" si="30"/>
        <v>4800</v>
      </c>
      <c r="AF146" s="156"/>
    </row>
    <row r="147" spans="21:32" x14ac:dyDescent="0.25">
      <c r="U147" s="97" t="str">
        <f t="shared" si="28"/>
        <v/>
      </c>
      <c r="V147" t="str">
        <f t="shared" si="29"/>
        <v/>
      </c>
      <c r="AC147" s="140" t="s">
        <v>288</v>
      </c>
      <c r="AD147" s="141">
        <v>1</v>
      </c>
      <c r="AE147">
        <f t="shared" si="30"/>
        <v>4800</v>
      </c>
      <c r="AF147" s="156"/>
    </row>
    <row r="148" spans="21:32" x14ac:dyDescent="0.25">
      <c r="U148" s="97" t="str">
        <f t="shared" si="28"/>
        <v/>
      </c>
      <c r="V148" t="str">
        <f t="shared" si="29"/>
        <v/>
      </c>
      <c r="AC148" s="142" t="s">
        <v>289</v>
      </c>
      <c r="AD148" s="143">
        <v>3</v>
      </c>
      <c r="AE148">
        <f t="shared" si="30"/>
        <v>5300</v>
      </c>
      <c r="AF148" s="157"/>
    </row>
    <row r="149" spans="21:32" x14ac:dyDescent="0.25">
      <c r="U149" s="97" t="str">
        <f t="shared" si="28"/>
        <v/>
      </c>
      <c r="V149" t="str">
        <f t="shared" si="29"/>
        <v/>
      </c>
      <c r="AC149" s="145" t="s">
        <v>290</v>
      </c>
      <c r="AD149" s="146">
        <v>3</v>
      </c>
      <c r="AE149">
        <f t="shared" si="30"/>
        <v>5300</v>
      </c>
      <c r="AF149" s="159"/>
    </row>
    <row r="150" spans="21:32" x14ac:dyDescent="0.25">
      <c r="U150" s="97" t="str">
        <f t="shared" si="28"/>
        <v/>
      </c>
      <c r="V150" t="str">
        <f t="shared" si="29"/>
        <v/>
      </c>
      <c r="AC150" s="149" t="s">
        <v>291</v>
      </c>
      <c r="AD150" s="148">
        <v>3</v>
      </c>
      <c r="AE150">
        <f t="shared" si="30"/>
        <v>5300</v>
      </c>
      <c r="AF150" s="158"/>
    </row>
    <row r="151" spans="21:32" x14ac:dyDescent="0.25">
      <c r="U151" s="97" t="str">
        <f t="shared" si="28"/>
        <v/>
      </c>
      <c r="V151" t="str">
        <f t="shared" si="29"/>
        <v/>
      </c>
      <c r="AC151" s="142" t="s">
        <v>292</v>
      </c>
      <c r="AD151" s="143">
        <v>3</v>
      </c>
      <c r="AE151">
        <f t="shared" si="30"/>
        <v>5300</v>
      </c>
      <c r="AF151" s="157"/>
    </row>
    <row r="152" spans="21:32" x14ac:dyDescent="0.25">
      <c r="U152" s="97" t="str">
        <f t="shared" si="28"/>
        <v/>
      </c>
      <c r="V152" t="str">
        <f t="shared" si="29"/>
        <v/>
      </c>
      <c r="AC152" s="144" t="s">
        <v>293</v>
      </c>
      <c r="AD152" s="143">
        <v>3</v>
      </c>
      <c r="AE152">
        <f t="shared" si="30"/>
        <v>5300</v>
      </c>
      <c r="AF152" s="157"/>
    </row>
    <row r="153" spans="21:32" x14ac:dyDescent="0.25">
      <c r="U153" s="97" t="str">
        <f t="shared" si="28"/>
        <v/>
      </c>
      <c r="V153" t="str">
        <f t="shared" si="29"/>
        <v/>
      </c>
      <c r="AC153" s="144" t="s">
        <v>294</v>
      </c>
      <c r="AD153" s="143">
        <v>3</v>
      </c>
      <c r="AE153">
        <f t="shared" si="30"/>
        <v>5300</v>
      </c>
      <c r="AF153" s="157"/>
    </row>
    <row r="154" spans="21:32" x14ac:dyDescent="0.25">
      <c r="U154" s="97" t="str">
        <f t="shared" si="28"/>
        <v/>
      </c>
      <c r="V154" t="str">
        <f t="shared" si="29"/>
        <v/>
      </c>
      <c r="AC154" s="142" t="s">
        <v>295</v>
      </c>
      <c r="AD154" s="143">
        <v>4</v>
      </c>
      <c r="AE154">
        <f t="shared" si="30"/>
        <v>5700</v>
      </c>
      <c r="AF154" s="157"/>
    </row>
    <row r="155" spans="21:32" x14ac:dyDescent="0.25">
      <c r="U155" s="97" t="str">
        <f t="shared" si="28"/>
        <v/>
      </c>
      <c r="V155" t="str">
        <f t="shared" si="29"/>
        <v/>
      </c>
      <c r="AC155" s="140" t="s">
        <v>485</v>
      </c>
      <c r="AD155" s="143">
        <v>2</v>
      </c>
      <c r="AE155">
        <f t="shared" si="30"/>
        <v>5100</v>
      </c>
      <c r="AF155" s="157" t="s">
        <v>171</v>
      </c>
    </row>
    <row r="156" spans="21:32" x14ac:dyDescent="0.25">
      <c r="U156" s="97" t="str">
        <f t="shared" si="28"/>
        <v/>
      </c>
      <c r="V156" t="str">
        <f t="shared" si="29"/>
        <v/>
      </c>
      <c r="AC156" s="142" t="s">
        <v>152</v>
      </c>
      <c r="AD156" s="143">
        <v>4</v>
      </c>
      <c r="AE156">
        <f t="shared" si="30"/>
        <v>5700</v>
      </c>
      <c r="AF156" s="157"/>
    </row>
    <row r="157" spans="21:32" x14ac:dyDescent="0.25">
      <c r="U157" s="97" t="str">
        <f t="shared" si="28"/>
        <v/>
      </c>
      <c r="V157" t="str">
        <f t="shared" si="29"/>
        <v/>
      </c>
      <c r="AC157" s="140" t="s">
        <v>51</v>
      </c>
      <c r="AD157" s="143">
        <v>2</v>
      </c>
      <c r="AE157">
        <f t="shared" si="30"/>
        <v>5100</v>
      </c>
      <c r="AF157" s="157"/>
    </row>
    <row r="158" spans="21:32" x14ac:dyDescent="0.25">
      <c r="U158" s="97" t="str">
        <f t="shared" si="28"/>
        <v/>
      </c>
      <c r="V158" t="str">
        <f t="shared" si="29"/>
        <v/>
      </c>
      <c r="AC158" s="140" t="s">
        <v>52</v>
      </c>
      <c r="AD158" s="143">
        <v>2</v>
      </c>
      <c r="AE158">
        <f t="shared" si="30"/>
        <v>5100</v>
      </c>
      <c r="AF158" s="157"/>
    </row>
    <row r="159" spans="21:32" x14ac:dyDescent="0.25">
      <c r="U159" s="97" t="str">
        <f t="shared" si="28"/>
        <v/>
      </c>
      <c r="V159" t="str">
        <f t="shared" si="29"/>
        <v/>
      </c>
      <c r="AC159" s="140" t="s">
        <v>53</v>
      </c>
      <c r="AD159" s="143">
        <v>2</v>
      </c>
      <c r="AE159">
        <f t="shared" si="30"/>
        <v>5100</v>
      </c>
      <c r="AF159" s="157"/>
    </row>
    <row r="160" spans="21:32" x14ac:dyDescent="0.25">
      <c r="U160" s="97" t="str">
        <f t="shared" si="28"/>
        <v/>
      </c>
      <c r="V160" t="str">
        <f t="shared" si="29"/>
        <v/>
      </c>
      <c r="AC160" s="142" t="s">
        <v>153</v>
      </c>
      <c r="AD160" s="143">
        <v>2</v>
      </c>
      <c r="AE160">
        <f t="shared" si="30"/>
        <v>5100</v>
      </c>
      <c r="AF160" s="157"/>
    </row>
    <row r="161" spans="21:32" x14ac:dyDescent="0.25">
      <c r="U161" s="97" t="str">
        <f t="shared" si="28"/>
        <v/>
      </c>
      <c r="V161" t="str">
        <f t="shared" si="29"/>
        <v/>
      </c>
      <c r="AC161" s="142" t="s">
        <v>155</v>
      </c>
      <c r="AD161" s="143">
        <v>4</v>
      </c>
      <c r="AE161">
        <f t="shared" si="30"/>
        <v>5700</v>
      </c>
      <c r="AF161" s="157"/>
    </row>
    <row r="162" spans="21:32" x14ac:dyDescent="0.25">
      <c r="U162" s="97" t="str">
        <f t="shared" si="28"/>
        <v/>
      </c>
      <c r="V162" t="str">
        <f t="shared" si="29"/>
        <v/>
      </c>
      <c r="AC162" s="140" t="s">
        <v>296</v>
      </c>
      <c r="AD162" s="143">
        <v>1</v>
      </c>
      <c r="AE162">
        <f t="shared" si="30"/>
        <v>4800</v>
      </c>
      <c r="AF162" s="157"/>
    </row>
    <row r="163" spans="21:32" x14ac:dyDescent="0.25">
      <c r="U163" s="97" t="str">
        <f t="shared" si="28"/>
        <v/>
      </c>
      <c r="V163" t="str">
        <f t="shared" si="29"/>
        <v/>
      </c>
      <c r="AC163" s="144" t="s">
        <v>297</v>
      </c>
      <c r="AD163" s="143">
        <v>1</v>
      </c>
      <c r="AE163">
        <f t="shared" si="30"/>
        <v>4800</v>
      </c>
      <c r="AF163" s="157"/>
    </row>
    <row r="164" spans="21:32" x14ac:dyDescent="0.25">
      <c r="U164" s="97" t="str">
        <f t="shared" si="28"/>
        <v/>
      </c>
      <c r="V164" t="str">
        <f t="shared" si="29"/>
        <v/>
      </c>
      <c r="AC164" s="140" t="s">
        <v>298</v>
      </c>
      <c r="AD164" s="143">
        <v>1</v>
      </c>
      <c r="AE164">
        <f t="shared" si="30"/>
        <v>4800</v>
      </c>
      <c r="AF164" s="157"/>
    </row>
    <row r="165" spans="21:32" x14ac:dyDescent="0.25">
      <c r="U165" s="97" t="str">
        <f t="shared" si="28"/>
        <v/>
      </c>
      <c r="V165" t="str">
        <f t="shared" si="29"/>
        <v/>
      </c>
      <c r="AC165" s="150" t="s">
        <v>299</v>
      </c>
      <c r="AD165" s="146">
        <v>1</v>
      </c>
      <c r="AE165">
        <f t="shared" si="30"/>
        <v>4800</v>
      </c>
      <c r="AF165" s="159"/>
    </row>
    <row r="166" spans="21:32" x14ac:dyDescent="0.25">
      <c r="U166" s="97" t="str">
        <f t="shared" si="28"/>
        <v/>
      </c>
      <c r="V166" t="str">
        <f t="shared" si="29"/>
        <v/>
      </c>
      <c r="AC166" s="138" t="s">
        <v>300</v>
      </c>
      <c r="AD166" s="143">
        <v>1</v>
      </c>
      <c r="AE166">
        <f t="shared" si="30"/>
        <v>4800</v>
      </c>
      <c r="AF166" s="157"/>
    </row>
    <row r="167" spans="21:32" x14ac:dyDescent="0.25">
      <c r="U167" s="97" t="str">
        <f t="shared" si="28"/>
        <v/>
      </c>
      <c r="V167" t="str">
        <f t="shared" si="29"/>
        <v/>
      </c>
      <c r="AC167" s="138" t="s">
        <v>301</v>
      </c>
      <c r="AD167" s="143">
        <v>1</v>
      </c>
      <c r="AE167">
        <f t="shared" si="30"/>
        <v>4800</v>
      </c>
      <c r="AF167" s="157"/>
    </row>
    <row r="168" spans="21:32" x14ac:dyDescent="0.25">
      <c r="U168" s="97" t="str">
        <f t="shared" ref="U168:U231" si="31">CONCATENATE(V168,W168,X168)</f>
        <v/>
      </c>
      <c r="V168" t="str">
        <f t="shared" si="29"/>
        <v/>
      </c>
      <c r="AC168" s="147" t="s">
        <v>158</v>
      </c>
      <c r="AD168" s="143">
        <v>4</v>
      </c>
      <c r="AE168">
        <f t="shared" si="30"/>
        <v>5700</v>
      </c>
      <c r="AF168" s="157"/>
    </row>
    <row r="169" spans="21:32" x14ac:dyDescent="0.25">
      <c r="U169" s="97" t="str">
        <f t="shared" si="31"/>
        <v/>
      </c>
      <c r="V169" t="str">
        <f t="shared" ref="V169:V231" si="32">CONCATENATE(W169,X169,Y169)</f>
        <v/>
      </c>
      <c r="AC169" s="147" t="s">
        <v>302</v>
      </c>
      <c r="AD169" s="143">
        <v>1</v>
      </c>
      <c r="AE169">
        <f t="shared" si="30"/>
        <v>4800</v>
      </c>
      <c r="AF169" s="157"/>
    </row>
    <row r="170" spans="21:32" x14ac:dyDescent="0.25">
      <c r="U170" s="97" t="str">
        <f t="shared" si="31"/>
        <v/>
      </c>
      <c r="V170" t="str">
        <f t="shared" si="32"/>
        <v/>
      </c>
      <c r="AC170" s="144" t="s">
        <v>303</v>
      </c>
      <c r="AD170" s="143">
        <v>4</v>
      </c>
      <c r="AE170">
        <f t="shared" si="30"/>
        <v>5700</v>
      </c>
      <c r="AF170" s="157"/>
    </row>
    <row r="171" spans="21:32" x14ac:dyDescent="0.25">
      <c r="U171" s="97" t="str">
        <f t="shared" si="31"/>
        <v/>
      </c>
      <c r="V171" t="str">
        <f t="shared" si="32"/>
        <v/>
      </c>
      <c r="AC171" s="142" t="s">
        <v>486</v>
      </c>
      <c r="AD171" s="143">
        <v>3</v>
      </c>
      <c r="AE171">
        <f t="shared" si="30"/>
        <v>5300</v>
      </c>
      <c r="AF171" s="157"/>
    </row>
    <row r="172" spans="21:32" x14ac:dyDescent="0.25">
      <c r="U172" s="97" t="str">
        <f t="shared" si="31"/>
        <v/>
      </c>
      <c r="V172" t="str">
        <f t="shared" si="32"/>
        <v/>
      </c>
      <c r="AC172" s="147" t="s">
        <v>487</v>
      </c>
      <c r="AD172" s="148">
        <v>3</v>
      </c>
      <c r="AE172">
        <f t="shared" si="30"/>
        <v>5300</v>
      </c>
      <c r="AF172" s="158"/>
    </row>
    <row r="173" spans="21:32" x14ac:dyDescent="0.25">
      <c r="U173" s="97" t="str">
        <f t="shared" si="31"/>
        <v/>
      </c>
      <c r="V173" t="str">
        <f t="shared" si="32"/>
        <v/>
      </c>
      <c r="AC173" s="144" t="s">
        <v>304</v>
      </c>
      <c r="AD173" s="141">
        <v>3</v>
      </c>
      <c r="AE173">
        <f t="shared" si="30"/>
        <v>5300</v>
      </c>
      <c r="AF173" s="156"/>
    </row>
    <row r="174" spans="21:32" x14ac:dyDescent="0.25">
      <c r="U174" s="97" t="str">
        <f t="shared" si="31"/>
        <v/>
      </c>
      <c r="V174" t="str">
        <f t="shared" si="32"/>
        <v/>
      </c>
      <c r="AC174" s="140" t="s">
        <v>305</v>
      </c>
      <c r="AD174" s="141">
        <v>3</v>
      </c>
      <c r="AE174">
        <f t="shared" si="30"/>
        <v>5300</v>
      </c>
      <c r="AF174" s="156"/>
    </row>
    <row r="175" spans="21:32" x14ac:dyDescent="0.25">
      <c r="U175" s="97" t="str">
        <f t="shared" si="31"/>
        <v/>
      </c>
      <c r="V175" t="str">
        <f t="shared" si="32"/>
        <v/>
      </c>
      <c r="AC175" s="144" t="s">
        <v>306</v>
      </c>
      <c r="AD175" s="141">
        <v>3</v>
      </c>
      <c r="AE175">
        <f t="shared" si="30"/>
        <v>5300</v>
      </c>
      <c r="AF175" s="156"/>
    </row>
    <row r="176" spans="21:32" x14ac:dyDescent="0.25">
      <c r="U176" s="97" t="str">
        <f t="shared" si="31"/>
        <v/>
      </c>
      <c r="V176" t="str">
        <f t="shared" si="32"/>
        <v/>
      </c>
      <c r="AC176" s="142" t="s">
        <v>488</v>
      </c>
      <c r="AD176" s="141">
        <v>3</v>
      </c>
      <c r="AE176">
        <f t="shared" si="30"/>
        <v>5300</v>
      </c>
      <c r="AF176" s="156"/>
    </row>
    <row r="177" spans="21:32" x14ac:dyDescent="0.25">
      <c r="U177" s="97" t="str">
        <f t="shared" si="31"/>
        <v/>
      </c>
      <c r="V177" t="str">
        <f t="shared" si="32"/>
        <v/>
      </c>
      <c r="AC177" s="142" t="s">
        <v>489</v>
      </c>
      <c r="AD177" s="143">
        <v>3</v>
      </c>
      <c r="AE177">
        <f t="shared" si="30"/>
        <v>5300</v>
      </c>
      <c r="AF177" s="157"/>
    </row>
    <row r="178" spans="21:32" x14ac:dyDescent="0.25">
      <c r="U178" s="97" t="str">
        <f t="shared" si="31"/>
        <v/>
      </c>
      <c r="V178" t="str">
        <f t="shared" si="32"/>
        <v/>
      </c>
      <c r="AC178" s="140" t="s">
        <v>307</v>
      </c>
      <c r="AD178" s="141">
        <v>3</v>
      </c>
      <c r="AE178">
        <f t="shared" si="30"/>
        <v>5300</v>
      </c>
      <c r="AF178" s="156"/>
    </row>
    <row r="179" spans="21:32" x14ac:dyDescent="0.25">
      <c r="U179" s="97" t="str">
        <f t="shared" si="31"/>
        <v/>
      </c>
      <c r="V179" t="str">
        <f t="shared" si="32"/>
        <v/>
      </c>
      <c r="AC179" s="144" t="s">
        <v>308</v>
      </c>
      <c r="AD179" s="141">
        <v>1</v>
      </c>
      <c r="AE179">
        <f t="shared" si="30"/>
        <v>4800</v>
      </c>
      <c r="AF179" s="156"/>
    </row>
    <row r="180" spans="21:32" x14ac:dyDescent="0.25">
      <c r="U180" s="97" t="str">
        <f t="shared" si="31"/>
        <v/>
      </c>
      <c r="V180" t="str">
        <f t="shared" si="32"/>
        <v/>
      </c>
      <c r="AC180" s="144" t="s">
        <v>309</v>
      </c>
      <c r="AD180" s="141">
        <v>1</v>
      </c>
      <c r="AE180">
        <f t="shared" si="30"/>
        <v>4800</v>
      </c>
      <c r="AF180" s="156"/>
    </row>
    <row r="181" spans="21:32" x14ac:dyDescent="0.25">
      <c r="U181" s="97" t="str">
        <f t="shared" si="31"/>
        <v/>
      </c>
      <c r="V181" t="str">
        <f t="shared" si="32"/>
        <v/>
      </c>
      <c r="AC181" s="144" t="s">
        <v>310</v>
      </c>
      <c r="AD181" s="141">
        <v>1</v>
      </c>
      <c r="AE181">
        <f t="shared" si="30"/>
        <v>4800</v>
      </c>
      <c r="AF181" s="156"/>
    </row>
    <row r="182" spans="21:32" x14ac:dyDescent="0.25">
      <c r="U182" s="97" t="str">
        <f t="shared" si="31"/>
        <v/>
      </c>
      <c r="V182" t="str">
        <f t="shared" si="32"/>
        <v/>
      </c>
      <c r="AC182" s="144" t="s">
        <v>311</v>
      </c>
      <c r="AD182" s="141">
        <v>1</v>
      </c>
      <c r="AE182">
        <f t="shared" si="30"/>
        <v>4800</v>
      </c>
      <c r="AF182" s="156"/>
    </row>
    <row r="183" spans="21:32" x14ac:dyDescent="0.25">
      <c r="U183" s="97" t="str">
        <f t="shared" si="31"/>
        <v/>
      </c>
      <c r="V183" t="str">
        <f t="shared" si="32"/>
        <v/>
      </c>
      <c r="AC183" s="142" t="s">
        <v>56</v>
      </c>
      <c r="AD183" s="143">
        <v>2</v>
      </c>
      <c r="AE183">
        <f t="shared" si="30"/>
        <v>5100</v>
      </c>
      <c r="AF183" s="157"/>
    </row>
    <row r="184" spans="21:32" x14ac:dyDescent="0.25">
      <c r="U184" s="97" t="str">
        <f t="shared" si="31"/>
        <v/>
      </c>
      <c r="V184" t="str">
        <f t="shared" si="32"/>
        <v/>
      </c>
      <c r="AC184" s="142" t="s">
        <v>312</v>
      </c>
      <c r="AD184" s="143">
        <v>2</v>
      </c>
      <c r="AE184">
        <f t="shared" si="30"/>
        <v>5100</v>
      </c>
      <c r="AF184" s="157"/>
    </row>
    <row r="185" spans="21:32" x14ac:dyDescent="0.25">
      <c r="U185" s="97" t="str">
        <f t="shared" si="31"/>
        <v/>
      </c>
      <c r="V185" t="str">
        <f t="shared" si="32"/>
        <v/>
      </c>
      <c r="AC185" s="142" t="s">
        <v>55</v>
      </c>
      <c r="AD185" s="143">
        <v>2</v>
      </c>
      <c r="AE185">
        <f t="shared" si="30"/>
        <v>5100</v>
      </c>
      <c r="AF185" s="157"/>
    </row>
    <row r="186" spans="21:32" x14ac:dyDescent="0.25">
      <c r="U186" s="97" t="str">
        <f t="shared" si="31"/>
        <v/>
      </c>
      <c r="V186" t="str">
        <f t="shared" si="32"/>
        <v/>
      </c>
      <c r="AC186" s="142" t="s">
        <v>313</v>
      </c>
      <c r="AD186" s="143">
        <v>3</v>
      </c>
      <c r="AE186">
        <f t="shared" si="30"/>
        <v>5300</v>
      </c>
      <c r="AF186" s="157"/>
    </row>
    <row r="187" spans="21:32" x14ac:dyDescent="0.25">
      <c r="U187" s="97" t="str">
        <f t="shared" si="31"/>
        <v/>
      </c>
      <c r="V187" t="str">
        <f t="shared" si="32"/>
        <v/>
      </c>
      <c r="AC187" s="151" t="s">
        <v>314</v>
      </c>
      <c r="AD187" s="143">
        <v>3</v>
      </c>
      <c r="AE187">
        <f t="shared" si="30"/>
        <v>5300</v>
      </c>
      <c r="AF187" s="157"/>
    </row>
    <row r="188" spans="21:32" x14ac:dyDescent="0.25">
      <c r="U188" s="97" t="str">
        <f t="shared" si="31"/>
        <v/>
      </c>
      <c r="V188" t="str">
        <f t="shared" si="32"/>
        <v/>
      </c>
      <c r="AC188" s="142" t="s">
        <v>161</v>
      </c>
      <c r="AD188" s="143">
        <v>2</v>
      </c>
      <c r="AE188">
        <f t="shared" si="30"/>
        <v>5100</v>
      </c>
      <c r="AF188" s="157"/>
    </row>
    <row r="189" spans="21:32" x14ac:dyDescent="0.25">
      <c r="U189" s="97" t="str">
        <f t="shared" si="31"/>
        <v/>
      </c>
      <c r="V189" t="str">
        <f t="shared" si="32"/>
        <v/>
      </c>
      <c r="AC189" s="144" t="s">
        <v>315</v>
      </c>
      <c r="AD189" s="141">
        <v>3</v>
      </c>
      <c r="AE189">
        <f t="shared" si="30"/>
        <v>5300</v>
      </c>
      <c r="AF189" s="156"/>
    </row>
    <row r="190" spans="21:32" x14ac:dyDescent="0.25">
      <c r="U190" s="97" t="str">
        <f t="shared" si="31"/>
        <v/>
      </c>
      <c r="V190" t="str">
        <f t="shared" si="32"/>
        <v/>
      </c>
      <c r="AC190" s="142" t="s">
        <v>490</v>
      </c>
      <c r="AD190" s="143">
        <v>3</v>
      </c>
      <c r="AE190">
        <f t="shared" si="30"/>
        <v>5300</v>
      </c>
      <c r="AF190" s="157"/>
    </row>
    <row r="191" spans="21:32" x14ac:dyDescent="0.25">
      <c r="U191" s="97" t="str">
        <f t="shared" si="31"/>
        <v/>
      </c>
      <c r="V191" t="str">
        <f t="shared" si="32"/>
        <v/>
      </c>
      <c r="AC191" s="150" t="s">
        <v>316</v>
      </c>
      <c r="AD191" s="153">
        <v>3</v>
      </c>
      <c r="AE191">
        <f t="shared" si="30"/>
        <v>5300</v>
      </c>
      <c r="AF191" s="160"/>
    </row>
    <row r="192" spans="21:32" x14ac:dyDescent="0.25">
      <c r="U192" s="97" t="str">
        <f t="shared" si="31"/>
        <v/>
      </c>
      <c r="V192" t="str">
        <f t="shared" si="32"/>
        <v/>
      </c>
      <c r="AC192" s="138" t="s">
        <v>317</v>
      </c>
      <c r="AD192" s="148">
        <v>2</v>
      </c>
      <c r="AE192">
        <f t="shared" si="30"/>
        <v>5100</v>
      </c>
      <c r="AF192" s="158" t="s">
        <v>171</v>
      </c>
    </row>
    <row r="193" spans="21:32" x14ac:dyDescent="0.25">
      <c r="U193" s="97" t="str">
        <f t="shared" si="31"/>
        <v/>
      </c>
      <c r="V193" t="str">
        <f t="shared" si="32"/>
        <v/>
      </c>
      <c r="AC193" s="149" t="s">
        <v>318</v>
      </c>
      <c r="AD193" s="139">
        <v>3</v>
      </c>
      <c r="AE193">
        <f t="shared" ref="AE193:AE222" si="33">VLOOKUP(AD193,$Z$1:$AA$4,2,0)</f>
        <v>5300</v>
      </c>
      <c r="AF193" s="155"/>
    </row>
    <row r="194" spans="21:32" x14ac:dyDescent="0.25">
      <c r="U194" s="97" t="str">
        <f t="shared" si="31"/>
        <v/>
      </c>
      <c r="V194" t="str">
        <f t="shared" si="32"/>
        <v/>
      </c>
      <c r="AC194" s="140" t="s">
        <v>319</v>
      </c>
      <c r="AD194" s="141">
        <v>3</v>
      </c>
      <c r="AE194">
        <f t="shared" si="33"/>
        <v>5300</v>
      </c>
      <c r="AF194" s="156"/>
    </row>
    <row r="195" spans="21:32" x14ac:dyDescent="0.25">
      <c r="U195" s="97" t="str">
        <f t="shared" si="31"/>
        <v/>
      </c>
      <c r="V195" t="str">
        <f t="shared" si="32"/>
        <v/>
      </c>
      <c r="AC195" s="144" t="s">
        <v>320</v>
      </c>
      <c r="AD195" s="141">
        <v>3</v>
      </c>
      <c r="AE195">
        <f t="shared" si="33"/>
        <v>5300</v>
      </c>
      <c r="AF195" s="156"/>
    </row>
    <row r="196" spans="21:32" x14ac:dyDescent="0.25">
      <c r="U196" s="97" t="str">
        <f t="shared" si="31"/>
        <v/>
      </c>
      <c r="V196" t="str">
        <f t="shared" si="32"/>
        <v/>
      </c>
      <c r="AC196" s="144" t="s">
        <v>321</v>
      </c>
      <c r="AD196" s="139">
        <v>3</v>
      </c>
      <c r="AE196">
        <f t="shared" si="33"/>
        <v>5300</v>
      </c>
      <c r="AF196" s="156"/>
    </row>
    <row r="197" spans="21:32" x14ac:dyDescent="0.25">
      <c r="U197" s="97" t="str">
        <f t="shared" si="31"/>
        <v/>
      </c>
      <c r="V197" t="str">
        <f t="shared" si="32"/>
        <v/>
      </c>
      <c r="AC197" s="144" t="s">
        <v>322</v>
      </c>
      <c r="AD197" s="139">
        <v>3</v>
      </c>
      <c r="AE197">
        <f t="shared" si="33"/>
        <v>5300</v>
      </c>
      <c r="AF197" s="156"/>
    </row>
    <row r="198" spans="21:32" x14ac:dyDescent="0.25">
      <c r="U198" s="97" t="str">
        <f t="shared" si="31"/>
        <v/>
      </c>
      <c r="V198" t="str">
        <f t="shared" si="32"/>
        <v/>
      </c>
      <c r="AC198" s="142" t="s">
        <v>162</v>
      </c>
      <c r="AD198" s="143">
        <v>4</v>
      </c>
      <c r="AE198">
        <f t="shared" si="33"/>
        <v>5700</v>
      </c>
      <c r="AF198" s="157" t="s">
        <v>171</v>
      </c>
    </row>
    <row r="199" spans="21:32" x14ac:dyDescent="0.25">
      <c r="U199" s="97" t="str">
        <f t="shared" si="31"/>
        <v/>
      </c>
      <c r="V199" t="str">
        <f t="shared" si="32"/>
        <v/>
      </c>
      <c r="AC199" s="142" t="s">
        <v>163</v>
      </c>
      <c r="AD199" s="143">
        <v>4</v>
      </c>
      <c r="AE199">
        <f t="shared" si="33"/>
        <v>5700</v>
      </c>
      <c r="AF199" s="157"/>
    </row>
    <row r="200" spans="21:32" x14ac:dyDescent="0.25">
      <c r="U200" s="97" t="str">
        <f t="shared" si="31"/>
        <v/>
      </c>
      <c r="V200" t="str">
        <f t="shared" si="32"/>
        <v/>
      </c>
      <c r="AC200" s="142" t="s">
        <v>323</v>
      </c>
      <c r="AD200" s="143">
        <v>3</v>
      </c>
      <c r="AE200">
        <f t="shared" si="33"/>
        <v>5300</v>
      </c>
      <c r="AF200" s="157"/>
    </row>
    <row r="201" spans="21:32" x14ac:dyDescent="0.25">
      <c r="U201" s="97" t="str">
        <f t="shared" si="31"/>
        <v/>
      </c>
      <c r="V201" t="str">
        <f t="shared" si="32"/>
        <v/>
      </c>
      <c r="AC201" s="142" t="s">
        <v>164</v>
      </c>
      <c r="AD201" s="143">
        <v>4</v>
      </c>
      <c r="AE201">
        <f t="shared" si="33"/>
        <v>5700</v>
      </c>
      <c r="AF201" s="157"/>
    </row>
    <row r="202" spans="21:32" x14ac:dyDescent="0.25">
      <c r="U202" s="97" t="str">
        <f t="shared" si="31"/>
        <v/>
      </c>
      <c r="V202" t="str">
        <f t="shared" si="32"/>
        <v/>
      </c>
      <c r="AC202" s="142" t="s">
        <v>324</v>
      </c>
      <c r="AD202" s="141">
        <v>3</v>
      </c>
      <c r="AE202">
        <f t="shared" si="33"/>
        <v>5300</v>
      </c>
      <c r="AF202" s="156"/>
    </row>
    <row r="203" spans="21:32" x14ac:dyDescent="0.25">
      <c r="U203" s="97" t="str">
        <f t="shared" si="31"/>
        <v/>
      </c>
      <c r="V203" t="str">
        <f t="shared" si="32"/>
        <v/>
      </c>
      <c r="AC203" s="142" t="s">
        <v>325</v>
      </c>
      <c r="AD203" s="141">
        <v>1</v>
      </c>
      <c r="AE203">
        <f t="shared" si="33"/>
        <v>4800</v>
      </c>
      <c r="AF203" s="156"/>
    </row>
    <row r="204" spans="21:32" x14ac:dyDescent="0.25">
      <c r="U204" s="97" t="str">
        <f t="shared" si="31"/>
        <v/>
      </c>
      <c r="V204" t="str">
        <f t="shared" si="32"/>
        <v/>
      </c>
      <c r="AC204" s="144" t="s">
        <v>326</v>
      </c>
      <c r="AD204" s="141">
        <v>1</v>
      </c>
      <c r="AE204">
        <f t="shared" si="33"/>
        <v>4800</v>
      </c>
      <c r="AF204" s="156"/>
    </row>
    <row r="205" spans="21:32" x14ac:dyDescent="0.25">
      <c r="U205" s="97" t="str">
        <f t="shared" si="31"/>
        <v/>
      </c>
      <c r="V205" t="str">
        <f t="shared" si="32"/>
        <v/>
      </c>
      <c r="AC205" s="142" t="s">
        <v>327</v>
      </c>
      <c r="AD205" s="141">
        <v>1</v>
      </c>
      <c r="AE205">
        <f t="shared" si="33"/>
        <v>4800</v>
      </c>
      <c r="AF205" s="156"/>
    </row>
    <row r="206" spans="21:32" x14ac:dyDescent="0.25">
      <c r="U206" s="97" t="str">
        <f t="shared" si="31"/>
        <v/>
      </c>
      <c r="V206" t="str">
        <f t="shared" si="32"/>
        <v/>
      </c>
      <c r="AC206" s="144" t="s">
        <v>328</v>
      </c>
      <c r="AD206" s="141">
        <v>1</v>
      </c>
      <c r="AE206">
        <f t="shared" si="33"/>
        <v>4800</v>
      </c>
      <c r="AF206" s="156"/>
    </row>
    <row r="207" spans="21:32" x14ac:dyDescent="0.25">
      <c r="U207" s="97" t="str">
        <f t="shared" si="31"/>
        <v/>
      </c>
      <c r="V207" t="str">
        <f t="shared" si="32"/>
        <v/>
      </c>
      <c r="AC207" s="142" t="s">
        <v>329</v>
      </c>
      <c r="AD207" s="141">
        <v>1</v>
      </c>
      <c r="AE207">
        <f t="shared" si="33"/>
        <v>4800</v>
      </c>
      <c r="AF207" s="156"/>
    </row>
    <row r="208" spans="21:32" x14ac:dyDescent="0.25">
      <c r="U208" s="97" t="str">
        <f t="shared" si="31"/>
        <v/>
      </c>
      <c r="V208" t="str">
        <f t="shared" si="32"/>
        <v/>
      </c>
      <c r="AC208" s="144" t="s">
        <v>330</v>
      </c>
      <c r="AD208" s="141">
        <v>1</v>
      </c>
      <c r="AE208">
        <f t="shared" si="33"/>
        <v>4800</v>
      </c>
      <c r="AF208" s="156"/>
    </row>
    <row r="209" spans="21:32" x14ac:dyDescent="0.25">
      <c r="U209" s="97" t="str">
        <f t="shared" si="31"/>
        <v/>
      </c>
      <c r="V209" t="str">
        <f t="shared" si="32"/>
        <v/>
      </c>
      <c r="AC209" s="144" t="s">
        <v>331</v>
      </c>
      <c r="AD209" s="141">
        <v>1</v>
      </c>
      <c r="AE209">
        <f t="shared" si="33"/>
        <v>4800</v>
      </c>
      <c r="AF209" s="156"/>
    </row>
    <row r="210" spans="21:32" x14ac:dyDescent="0.25">
      <c r="U210" s="97" t="str">
        <f t="shared" si="31"/>
        <v/>
      </c>
      <c r="V210" t="str">
        <f t="shared" si="32"/>
        <v/>
      </c>
      <c r="AC210" s="144" t="s">
        <v>332</v>
      </c>
      <c r="AD210" s="141">
        <v>1</v>
      </c>
      <c r="AE210">
        <f t="shared" si="33"/>
        <v>4800</v>
      </c>
      <c r="AF210" s="156"/>
    </row>
    <row r="211" spans="21:32" x14ac:dyDescent="0.25">
      <c r="U211" s="97" t="str">
        <f t="shared" si="31"/>
        <v/>
      </c>
      <c r="V211" t="str">
        <f t="shared" si="32"/>
        <v/>
      </c>
      <c r="AC211" s="144" t="s">
        <v>333</v>
      </c>
      <c r="AD211" s="141">
        <v>1</v>
      </c>
      <c r="AE211">
        <f t="shared" si="33"/>
        <v>4800</v>
      </c>
      <c r="AF211" s="156"/>
    </row>
    <row r="212" spans="21:32" x14ac:dyDescent="0.25">
      <c r="U212" s="97" t="str">
        <f t="shared" si="31"/>
        <v/>
      </c>
      <c r="V212" t="str">
        <f t="shared" si="32"/>
        <v/>
      </c>
      <c r="AC212" s="145" t="s">
        <v>334</v>
      </c>
      <c r="AD212" s="146">
        <v>1</v>
      </c>
      <c r="AE212">
        <f t="shared" si="33"/>
        <v>4800</v>
      </c>
      <c r="AF212" s="159"/>
    </row>
    <row r="213" spans="21:32" x14ac:dyDescent="0.25">
      <c r="U213" s="97" t="str">
        <f t="shared" si="31"/>
        <v/>
      </c>
      <c r="V213" t="str">
        <f t="shared" si="32"/>
        <v/>
      </c>
      <c r="AC213" s="142" t="s">
        <v>335</v>
      </c>
      <c r="AD213" s="143">
        <v>4</v>
      </c>
      <c r="AE213">
        <f t="shared" si="33"/>
        <v>5700</v>
      </c>
      <c r="AF213" s="157"/>
    </row>
    <row r="214" spans="21:32" x14ac:dyDescent="0.25">
      <c r="U214" s="97" t="str">
        <f t="shared" si="31"/>
        <v/>
      </c>
      <c r="V214" t="str">
        <f t="shared" si="32"/>
        <v/>
      </c>
      <c r="AC214" s="144" t="s">
        <v>336</v>
      </c>
      <c r="AD214" s="141">
        <v>1</v>
      </c>
      <c r="AE214">
        <f t="shared" si="33"/>
        <v>4800</v>
      </c>
      <c r="AF214" s="156"/>
    </row>
    <row r="215" spans="21:32" x14ac:dyDescent="0.25">
      <c r="U215" s="97" t="str">
        <f t="shared" si="31"/>
        <v/>
      </c>
      <c r="V215" t="str">
        <f t="shared" si="32"/>
        <v/>
      </c>
      <c r="AC215" s="144" t="s">
        <v>491</v>
      </c>
      <c r="AD215" s="143">
        <v>1</v>
      </c>
      <c r="AE215">
        <f t="shared" si="33"/>
        <v>4800</v>
      </c>
      <c r="AF215" s="157"/>
    </row>
    <row r="216" spans="21:32" x14ac:dyDescent="0.25">
      <c r="U216" s="97" t="str">
        <f t="shared" si="31"/>
        <v/>
      </c>
      <c r="V216" t="str">
        <f t="shared" si="32"/>
        <v/>
      </c>
      <c r="AC216" s="144" t="s">
        <v>492</v>
      </c>
      <c r="AD216" s="143">
        <v>1</v>
      </c>
      <c r="AE216">
        <f t="shared" si="33"/>
        <v>4800</v>
      </c>
      <c r="AF216" s="157"/>
    </row>
    <row r="217" spans="21:32" x14ac:dyDescent="0.25">
      <c r="U217" s="97" t="str">
        <f t="shared" si="31"/>
        <v/>
      </c>
      <c r="V217" t="str">
        <f t="shared" si="32"/>
        <v/>
      </c>
      <c r="AC217" s="142" t="s">
        <v>337</v>
      </c>
      <c r="AD217" s="143">
        <v>4</v>
      </c>
      <c r="AE217">
        <f t="shared" si="33"/>
        <v>5700</v>
      </c>
      <c r="AF217" s="157"/>
    </row>
    <row r="218" spans="21:32" x14ac:dyDescent="0.25">
      <c r="U218" s="97" t="str">
        <f t="shared" si="31"/>
        <v/>
      </c>
      <c r="V218" t="str">
        <f t="shared" si="32"/>
        <v/>
      </c>
      <c r="AC218" s="140" t="s">
        <v>338</v>
      </c>
      <c r="AD218" s="141">
        <v>3</v>
      </c>
      <c r="AE218">
        <f t="shared" si="33"/>
        <v>5300</v>
      </c>
      <c r="AF218" s="156"/>
    </row>
    <row r="219" spans="21:32" x14ac:dyDescent="0.25">
      <c r="U219" s="97" t="str">
        <f t="shared" si="31"/>
        <v/>
      </c>
      <c r="V219" t="str">
        <f t="shared" si="32"/>
        <v/>
      </c>
      <c r="AC219" s="144" t="s">
        <v>339</v>
      </c>
      <c r="AD219" s="141">
        <v>3</v>
      </c>
      <c r="AE219">
        <f t="shared" si="33"/>
        <v>5300</v>
      </c>
      <c r="AF219" s="156"/>
    </row>
    <row r="220" spans="21:32" x14ac:dyDescent="0.25">
      <c r="U220" s="97" t="str">
        <f t="shared" si="31"/>
        <v/>
      </c>
      <c r="V220" t="str">
        <f t="shared" si="32"/>
        <v/>
      </c>
      <c r="AC220" s="142" t="s">
        <v>340</v>
      </c>
      <c r="AD220" s="141">
        <v>3</v>
      </c>
      <c r="AE220">
        <f t="shared" si="33"/>
        <v>5300</v>
      </c>
      <c r="AF220" s="156"/>
    </row>
    <row r="221" spans="21:32" x14ac:dyDescent="0.25">
      <c r="U221" s="97" t="str">
        <f t="shared" si="31"/>
        <v/>
      </c>
      <c r="V221" t="str">
        <f t="shared" si="32"/>
        <v/>
      </c>
      <c r="AC221" s="142" t="s">
        <v>341</v>
      </c>
      <c r="AD221" s="141">
        <v>3</v>
      </c>
      <c r="AE221">
        <f t="shared" si="33"/>
        <v>5300</v>
      </c>
      <c r="AF221" s="156"/>
    </row>
    <row r="222" spans="21:32" x14ac:dyDescent="0.25">
      <c r="U222" s="97" t="str">
        <f t="shared" si="31"/>
        <v/>
      </c>
      <c r="V222" t="str">
        <f t="shared" si="32"/>
        <v/>
      </c>
      <c r="AC222" s="142" t="s">
        <v>342</v>
      </c>
      <c r="AD222" s="141">
        <v>3</v>
      </c>
      <c r="AE222">
        <f t="shared" si="33"/>
        <v>5300</v>
      </c>
      <c r="AF222" s="156"/>
    </row>
    <row r="223" spans="21:32" x14ac:dyDescent="0.25">
      <c r="U223" s="97" t="str">
        <f t="shared" si="31"/>
        <v/>
      </c>
      <c r="V223" t="str">
        <f t="shared" si="32"/>
        <v/>
      </c>
    </row>
    <row r="224" spans="21:32" x14ac:dyDescent="0.25">
      <c r="U224" s="97" t="str">
        <f t="shared" si="31"/>
        <v/>
      </c>
      <c r="V224" t="str">
        <f t="shared" si="32"/>
        <v/>
      </c>
    </row>
    <row r="225" spans="21:22" x14ac:dyDescent="0.25">
      <c r="U225" s="97" t="str">
        <f t="shared" si="31"/>
        <v/>
      </c>
      <c r="V225" t="str">
        <f t="shared" si="32"/>
        <v/>
      </c>
    </row>
    <row r="226" spans="21:22" x14ac:dyDescent="0.25">
      <c r="U226" s="97" t="str">
        <f t="shared" si="31"/>
        <v/>
      </c>
      <c r="V226" t="str">
        <f t="shared" si="32"/>
        <v/>
      </c>
    </row>
    <row r="227" spans="21:22" x14ac:dyDescent="0.25">
      <c r="U227" s="97" t="str">
        <f t="shared" si="31"/>
        <v/>
      </c>
      <c r="V227" t="str">
        <f t="shared" si="32"/>
        <v/>
      </c>
    </row>
    <row r="228" spans="21:22" x14ac:dyDescent="0.25">
      <c r="U228" s="97" t="str">
        <f t="shared" si="31"/>
        <v/>
      </c>
      <c r="V228" t="str">
        <f t="shared" si="32"/>
        <v/>
      </c>
    </row>
    <row r="229" spans="21:22" x14ac:dyDescent="0.25">
      <c r="U229" s="97" t="str">
        <f t="shared" si="31"/>
        <v/>
      </c>
      <c r="V229" t="str">
        <f t="shared" si="32"/>
        <v/>
      </c>
    </row>
    <row r="230" spans="21:22" x14ac:dyDescent="0.25">
      <c r="U230" s="97" t="str">
        <f t="shared" si="31"/>
        <v/>
      </c>
      <c r="V230" t="str">
        <f t="shared" si="32"/>
        <v/>
      </c>
    </row>
    <row r="231" spans="21:22" x14ac:dyDescent="0.25">
      <c r="U231" s="97" t="str">
        <f t="shared" si="31"/>
        <v/>
      </c>
      <c r="V231" t="str">
        <f t="shared" si="32"/>
        <v/>
      </c>
    </row>
  </sheetData>
  <sortState ref="AC2:AF105">
    <sortCondition ref="AC1:AC105"/>
  </sortState>
  <mergeCells count="39">
    <mergeCell ref="Q7:Z7"/>
    <mergeCell ref="V38:Y38"/>
    <mergeCell ref="H6:H7"/>
    <mergeCell ref="I6:I7"/>
    <mergeCell ref="J6:J7"/>
    <mergeCell ref="K6:K7"/>
    <mergeCell ref="L6:L7"/>
    <mergeCell ref="A8:M8"/>
    <mergeCell ref="A30:M30"/>
    <mergeCell ref="F6:F7"/>
    <mergeCell ref="G6:G7"/>
    <mergeCell ref="M6:M7"/>
    <mergeCell ref="A6:A7"/>
    <mergeCell ref="B6:B7"/>
    <mergeCell ref="C6:C7"/>
    <mergeCell ref="D6:E6"/>
    <mergeCell ref="J1:M2"/>
    <mergeCell ref="A4:B5"/>
    <mergeCell ref="C4:M5"/>
    <mergeCell ref="A39:M39"/>
    <mergeCell ref="C40:D40"/>
    <mergeCell ref="M40:M44"/>
    <mergeCell ref="C41:D41"/>
    <mergeCell ref="C42:D42"/>
    <mergeCell ref="C43:D43"/>
    <mergeCell ref="C44:D44"/>
    <mergeCell ref="A1:B1"/>
    <mergeCell ref="A2:B2"/>
    <mergeCell ref="G2:H2"/>
    <mergeCell ref="A3:B3"/>
    <mergeCell ref="D1:F1"/>
    <mergeCell ref="A49:B49"/>
    <mergeCell ref="E49:G49"/>
    <mergeCell ref="I50:J50"/>
    <mergeCell ref="C45:E45"/>
    <mergeCell ref="A47:B47"/>
    <mergeCell ref="E47:G47"/>
    <mergeCell ref="A48:B48"/>
    <mergeCell ref="E48:G48"/>
  </mergeCells>
  <phoneticPr fontId="10" type="noConversion"/>
  <conditionalFormatting sqref="D9:F28 D31:F37">
    <cfRule type="cellIs" dxfId="8" priority="3" operator="greaterThan">
      <formula>2500</formula>
    </cfRule>
  </conditionalFormatting>
  <conditionalFormatting sqref="D9:E28">
    <cfRule type="cellIs" dxfId="7" priority="2" operator="equal">
      <formula>100</formula>
    </cfRule>
  </conditionalFormatting>
  <conditionalFormatting sqref="M40">
    <cfRule type="cellIs" dxfId="6" priority="1" stopIfTrue="1" operator="equal">
      <formula>2</formula>
    </cfRule>
  </conditionalFormatting>
  <conditionalFormatting sqref="M40">
    <cfRule type="expression" dxfId="5" priority="4">
      <formula>AND(#REF!="Металлик",M40=2)</formula>
    </cfRule>
  </conditionalFormatting>
  <dataValidations count="20">
    <dataValidation type="whole" allowBlank="1" showErrorMessage="1" sqref="A9:A28 A31:A37 A40:A44">
      <formula1>1</formula1>
      <formula2>50</formula2>
    </dataValidation>
    <dataValidation type="whole" allowBlank="1" showErrorMessage="1" sqref="F31:F37 F9:F28">
      <formula1>1</formula1>
      <formula2>100</formula2>
    </dataValidation>
    <dataValidation allowBlank="1" showErrorMessage="1" prompt="Внимание! При выборе детали менее 176 мм применяются повышающие коэфф." sqref="F9:F28 D31:D37 F31:F37"/>
    <dataValidation type="whole" allowBlank="1" showErrorMessage="1" prompt="Внимание! При выборе детали менее 176 мм применяются повышающие коэфф." sqref="D9:D28">
      <formula1>50</formula1>
      <formula2>2650</formula2>
    </dataValidation>
    <dataValidation type="list" allowBlank="1" showErrorMessage="1" sqref="J3">
      <formula1>$R$1:$R$2</formula1>
    </dataValidation>
    <dataValidation type="list" allowBlank="1" showInputMessage="1" showErrorMessage="1" sqref="M9:M28 M31:M37">
      <formula1>$O$2:$O$12</formula1>
    </dataValidation>
    <dataValidation type="whole" allowBlank="1" showInputMessage="1" showErrorMessage="1" sqref="E31:E37 E9:E28">
      <formula1>50</formula1>
      <formula2>1180</formula2>
    </dataValidation>
    <dataValidation allowBlank="1" showInputMessage="1" showErrorMessage="1" prompt="Внимание!! Для вида отделки Металлик - только односторонне окрашивание!" sqref="M40"/>
    <dataValidation type="list" allowBlank="1" showErrorMessage="1" sqref="B9:B28 B32:B37">
      <formula1>$N$2:$N$13</formula1>
    </dataValidation>
    <dataValidation type="list" allowBlank="1" showInputMessage="1" showErrorMessage="1" sqref="E40:E44">
      <formula1>$O$24:$O$25</formula1>
    </dataValidation>
    <dataValidation type="list" allowBlank="1" showErrorMessage="1" sqref="C9:C28">
      <formula1>$N$14:$N$15</formula1>
    </dataValidation>
    <dataValidation type="list" allowBlank="1" showErrorMessage="1" sqref="C31:C37">
      <formula1>$N$17:$N$22</formula1>
    </dataValidation>
    <dataValidation type="list" allowBlank="1" showErrorMessage="1" sqref="B31">
      <formula1>OR($N$2,$N$4,$N$5)</formula1>
    </dataValidation>
    <dataValidation type="list" allowBlank="1" showErrorMessage="1" sqref="B40:B44">
      <formula1>$N$40:$N$42</formula1>
    </dataValidation>
    <dataValidation type="list" allowBlank="1" showErrorMessage="1" sqref="C41:D44">
      <formula1>IF(B41=$N$40,$N$24:$N$29,$N$24:$N$25)</formula1>
    </dataValidation>
    <dataValidation type="list" allowBlank="1" showErrorMessage="1" sqref="C40:D40">
      <formula1>IF(B40=$N$40,$N$24:$N$29,$N$24:$N$27)</formula1>
    </dataValidation>
    <dataValidation type="list" allowBlank="1" showInputMessage="1" showErrorMessage="1" sqref="I2">
      <formula1>$X$1:$X$2</formula1>
    </dataValidation>
    <dataValidation type="list" allowBlank="1" showInputMessage="1" showErrorMessage="1" sqref="M3">
      <formula1>$T$1:$T$3</formula1>
    </dataValidation>
    <dataValidation type="list" allowBlank="1" showErrorMessage="1" sqref="I9:I28 I31:I37 I40:I44">
      <formula1>$AC$1:$AC$222</formula1>
    </dataValidation>
    <dataValidation type="list" allowBlank="1" showInputMessage="1" showErrorMessage="1" sqref="J9:J28 J31:J37 J40:J44">
      <formula1>IF(AA9="П",$P$24:$P$41,)</formula1>
    </dataValidation>
  </dataValidations>
  <pageMargins left="0.25" right="0.25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242"/>
  <sheetViews>
    <sheetView view="pageBreakPreview" zoomScale="85" zoomScaleNormal="85" zoomScaleSheetLayoutView="85" workbookViewId="0">
      <selection activeCell="N1" sqref="N1:AF1048576"/>
    </sheetView>
    <sheetView workbookViewId="1">
      <selection sqref="A1:B1"/>
    </sheetView>
  </sheetViews>
  <sheetFormatPr defaultRowHeight="15" x14ac:dyDescent="0.25"/>
  <cols>
    <col min="1" max="1" width="3.5703125" customWidth="1"/>
    <col min="2" max="2" width="15.5703125" bestFit="1" customWidth="1"/>
    <col min="3" max="3" width="22" bestFit="1" customWidth="1"/>
    <col min="5" max="5" width="10" customWidth="1"/>
    <col min="7" max="7" width="9.85546875" customWidth="1"/>
    <col min="8" max="8" width="11.42578125" customWidth="1"/>
    <col min="9" max="9" width="31.85546875" customWidth="1"/>
    <col min="10" max="10" width="19" bestFit="1" customWidth="1"/>
    <col min="12" max="12" width="10.7109375" customWidth="1"/>
    <col min="13" max="13" width="42" customWidth="1"/>
    <col min="14" max="14" width="26.5703125" hidden="1" customWidth="1"/>
    <col min="15" max="15" width="43.28515625" hidden="1" customWidth="1"/>
    <col min="16" max="16" width="44.7109375" hidden="1" customWidth="1"/>
    <col min="17" max="17" width="13.85546875" hidden="1" customWidth="1"/>
    <col min="18" max="22" width="9.140625" hidden="1" customWidth="1"/>
    <col min="23" max="23" width="10.28515625" hidden="1" customWidth="1"/>
    <col min="24" max="27" width="9.140625" hidden="1" customWidth="1"/>
    <col min="28" max="28" width="45.7109375" style="48" hidden="1" customWidth="1"/>
    <col min="29" max="29" width="24.42578125" style="133" hidden="1" customWidth="1"/>
    <col min="30" max="30" width="5.7109375" style="133" hidden="1" customWidth="1"/>
    <col min="31" max="31" width="16.42578125" hidden="1" customWidth="1"/>
    <col min="32" max="32" width="7" style="133" hidden="1" customWidth="1"/>
    <col min="33" max="34" width="9.140625" customWidth="1"/>
  </cols>
  <sheetData>
    <row r="1" spans="1:32" ht="21.75" customHeight="1" thickBot="1" x14ac:dyDescent="0.3">
      <c r="A1" s="206" t="s">
        <v>0</v>
      </c>
      <c r="B1" s="206"/>
      <c r="C1" s="55"/>
      <c r="D1" s="238"/>
      <c r="E1" s="209"/>
      <c r="F1" s="210"/>
      <c r="G1" s="49" t="s">
        <v>1</v>
      </c>
      <c r="H1" s="49"/>
      <c r="I1" s="165"/>
      <c r="J1" s="236" t="s">
        <v>796</v>
      </c>
      <c r="K1" s="213"/>
      <c r="L1" s="213"/>
      <c r="M1" s="213"/>
      <c r="N1" s="42" t="s">
        <v>8</v>
      </c>
      <c r="O1" s="67" t="s">
        <v>87</v>
      </c>
      <c r="P1" s="68" t="s">
        <v>88</v>
      </c>
      <c r="R1" s="42" t="s">
        <v>86</v>
      </c>
      <c r="S1" s="42">
        <f>IF(J3=$R$1,1.24,1)</f>
        <v>1</v>
      </c>
      <c r="T1" s="42"/>
      <c r="U1" s="42">
        <v>1</v>
      </c>
      <c r="V1" s="42" t="s">
        <v>100</v>
      </c>
      <c r="W1" s="42"/>
      <c r="X1" s="42" t="s">
        <v>373</v>
      </c>
      <c r="Y1" s="42">
        <f>IF($I$2=$X$2,J41-(J41/100*30),IF($I$2=X1,J41*1.4,J41))</f>
        <v>0</v>
      </c>
      <c r="Z1" s="42">
        <v>1</v>
      </c>
      <c r="AA1" s="42">
        <v>5000</v>
      </c>
      <c r="AB1" s="65"/>
      <c r="AC1" s="132" t="s">
        <v>190</v>
      </c>
      <c r="AD1" s="133">
        <v>4</v>
      </c>
      <c r="AE1">
        <f t="shared" ref="AE1:AE57" si="0">VLOOKUP(AD1,$Z$1:$AA$4,2,0)</f>
        <v>5900</v>
      </c>
    </row>
    <row r="2" spans="1:32" ht="22.5" customHeight="1" thickBot="1" x14ac:dyDescent="0.3">
      <c r="A2" s="207" t="s">
        <v>2</v>
      </c>
      <c r="B2" s="207"/>
      <c r="C2" s="56"/>
      <c r="D2" s="17"/>
      <c r="E2" s="17"/>
      <c r="F2" s="17"/>
      <c r="G2" s="211" t="s">
        <v>37</v>
      </c>
      <c r="H2" s="212"/>
      <c r="I2" s="162"/>
      <c r="J2" s="237"/>
      <c r="K2" s="214"/>
      <c r="L2" s="214"/>
      <c r="M2" s="214"/>
      <c r="N2" s="41" t="s">
        <v>187</v>
      </c>
      <c r="O2" s="69" t="s">
        <v>89</v>
      </c>
      <c r="P2" s="69">
        <v>2</v>
      </c>
      <c r="R2" t="s">
        <v>5</v>
      </c>
      <c r="U2">
        <v>2</v>
      </c>
      <c r="V2">
        <f>M3</f>
        <v>0</v>
      </c>
      <c r="W2">
        <f>IF(V2=1,250,IF(V2=2,450,250))</f>
        <v>250</v>
      </c>
      <c r="X2" t="s">
        <v>101</v>
      </c>
      <c r="Z2">
        <v>2</v>
      </c>
      <c r="AA2">
        <v>5300</v>
      </c>
      <c r="AB2" s="45"/>
      <c r="AC2" s="134" t="s">
        <v>189</v>
      </c>
      <c r="AD2" s="135">
        <v>1</v>
      </c>
      <c r="AE2">
        <f t="shared" si="0"/>
        <v>5000</v>
      </c>
      <c r="AF2" s="135"/>
    </row>
    <row r="3" spans="1:32" ht="24.75" customHeight="1" thickBot="1" x14ac:dyDescent="0.3">
      <c r="A3" s="206" t="s">
        <v>3</v>
      </c>
      <c r="B3" s="206"/>
      <c r="C3" s="55"/>
      <c r="D3" s="17"/>
      <c r="E3" s="17"/>
      <c r="F3" s="17"/>
      <c r="I3" s="18" t="s">
        <v>4</v>
      </c>
      <c r="J3" s="163" t="s">
        <v>5</v>
      </c>
      <c r="K3" s="50" t="s">
        <v>38</v>
      </c>
      <c r="L3" s="50"/>
      <c r="M3" s="164"/>
      <c r="N3" s="41" t="s">
        <v>188</v>
      </c>
      <c r="O3" s="69" t="s">
        <v>90</v>
      </c>
      <c r="P3" s="69">
        <v>2</v>
      </c>
      <c r="U3">
        <v>3</v>
      </c>
      <c r="Z3">
        <v>3</v>
      </c>
      <c r="AA3">
        <v>5500</v>
      </c>
      <c r="AB3" s="43"/>
      <c r="AC3" s="134" t="s">
        <v>470</v>
      </c>
      <c r="AD3" s="135">
        <v>3</v>
      </c>
      <c r="AE3">
        <f t="shared" si="0"/>
        <v>5500</v>
      </c>
      <c r="AF3" s="135"/>
    </row>
    <row r="4" spans="1:32" ht="15.75" thickBot="1" x14ac:dyDescent="0.3">
      <c r="A4" s="220" t="s">
        <v>6</v>
      </c>
      <c r="B4" s="220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41" t="s">
        <v>793</v>
      </c>
      <c r="O4" s="69" t="s">
        <v>91</v>
      </c>
      <c r="P4" s="69">
        <v>2</v>
      </c>
      <c r="Z4">
        <v>4</v>
      </c>
      <c r="AA4">
        <v>5900</v>
      </c>
      <c r="AB4" s="43"/>
      <c r="AC4" s="132" t="s">
        <v>191</v>
      </c>
      <c r="AD4" s="135">
        <v>1</v>
      </c>
      <c r="AE4">
        <f t="shared" si="0"/>
        <v>5000</v>
      </c>
      <c r="AF4" s="135"/>
    </row>
    <row r="5" spans="1:32" ht="15.75" thickBot="1" x14ac:dyDescent="0.3">
      <c r="A5" s="221"/>
      <c r="B5" s="22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3"/>
      <c r="N5" s="41"/>
      <c r="O5" s="69" t="s">
        <v>92</v>
      </c>
      <c r="P5" s="69">
        <v>2</v>
      </c>
      <c r="AB5" s="43"/>
      <c r="AC5" s="134" t="s">
        <v>192</v>
      </c>
      <c r="AD5" s="135">
        <v>1</v>
      </c>
      <c r="AE5">
        <f t="shared" si="0"/>
        <v>5000</v>
      </c>
      <c r="AF5" s="135"/>
    </row>
    <row r="6" spans="1:32" ht="15.75" thickBot="1" x14ac:dyDescent="0.3">
      <c r="A6" s="201" t="s">
        <v>7</v>
      </c>
      <c r="B6" s="190" t="s">
        <v>8</v>
      </c>
      <c r="C6" s="190" t="s">
        <v>66</v>
      </c>
      <c r="D6" s="203" t="s">
        <v>9</v>
      </c>
      <c r="E6" s="204"/>
      <c r="F6" s="190" t="s">
        <v>11</v>
      </c>
      <c r="G6" s="199" t="s">
        <v>10</v>
      </c>
      <c r="H6" s="199" t="s">
        <v>12</v>
      </c>
      <c r="I6" s="190" t="s">
        <v>39</v>
      </c>
      <c r="J6" s="190" t="s">
        <v>65</v>
      </c>
      <c r="K6" s="234" t="s">
        <v>13</v>
      </c>
      <c r="L6" s="197" t="s">
        <v>14</v>
      </c>
      <c r="M6" s="197" t="s">
        <v>15</v>
      </c>
      <c r="N6" s="41"/>
      <c r="O6" s="69" t="s">
        <v>93</v>
      </c>
      <c r="P6" s="69">
        <v>2</v>
      </c>
      <c r="AB6" s="44"/>
      <c r="AC6" s="136" t="s">
        <v>193</v>
      </c>
      <c r="AD6" s="135">
        <v>1</v>
      </c>
      <c r="AE6">
        <f t="shared" si="0"/>
        <v>5000</v>
      </c>
      <c r="AF6" s="135"/>
    </row>
    <row r="7" spans="1:32" ht="31.5" customHeight="1" thickBot="1" x14ac:dyDescent="0.3">
      <c r="A7" s="202"/>
      <c r="B7" s="192"/>
      <c r="C7" s="191"/>
      <c r="D7" s="2" t="s">
        <v>16</v>
      </c>
      <c r="E7" s="2" t="s">
        <v>17</v>
      </c>
      <c r="F7" s="192"/>
      <c r="G7" s="200"/>
      <c r="H7" s="200"/>
      <c r="I7" s="192"/>
      <c r="J7" s="192"/>
      <c r="K7" s="235"/>
      <c r="L7" s="198"/>
      <c r="M7" s="198"/>
      <c r="N7" s="41"/>
      <c r="O7" s="69" t="s">
        <v>94</v>
      </c>
      <c r="P7" s="69">
        <v>2</v>
      </c>
      <c r="Q7" s="239" t="s">
        <v>71</v>
      </c>
      <c r="R7" s="239"/>
      <c r="S7" s="239"/>
      <c r="T7" s="239"/>
      <c r="U7" s="239"/>
      <c r="V7" s="239"/>
      <c r="W7" s="239"/>
      <c r="X7" s="239"/>
      <c r="Y7" s="239"/>
      <c r="Z7" s="239"/>
      <c r="AB7" s="44"/>
      <c r="AC7" s="137" t="s">
        <v>194</v>
      </c>
      <c r="AD7" s="133">
        <v>2</v>
      </c>
      <c r="AE7">
        <f t="shared" si="0"/>
        <v>5300</v>
      </c>
      <c r="AF7" s="133" t="s">
        <v>171</v>
      </c>
    </row>
    <row r="8" spans="1:32" ht="15.75" thickBot="1" x14ac:dyDescent="0.3">
      <c r="A8" s="225" t="s">
        <v>18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41"/>
      <c r="O8" s="69" t="s">
        <v>95</v>
      </c>
      <c r="P8" s="69">
        <v>2</v>
      </c>
      <c r="Q8" s="42" t="s">
        <v>107</v>
      </c>
      <c r="R8" s="42" t="s">
        <v>73</v>
      </c>
      <c r="S8" s="42" t="s">
        <v>83</v>
      </c>
      <c r="T8" s="71" t="s">
        <v>88</v>
      </c>
      <c r="U8" s="71" t="s">
        <v>98</v>
      </c>
      <c r="V8" s="71" t="s">
        <v>172</v>
      </c>
      <c r="AB8" s="44"/>
      <c r="AC8" s="137" t="s">
        <v>195</v>
      </c>
      <c r="AD8" s="133">
        <v>2</v>
      </c>
      <c r="AE8">
        <f t="shared" si="0"/>
        <v>5300</v>
      </c>
      <c r="AF8" s="133" t="s">
        <v>171</v>
      </c>
    </row>
    <row r="9" spans="1:32" ht="15.75" thickBot="1" x14ac:dyDescent="0.3">
      <c r="A9" s="3">
        <v>1</v>
      </c>
      <c r="B9" s="4"/>
      <c r="C9" s="4"/>
      <c r="D9" s="5"/>
      <c r="E9" s="5"/>
      <c r="F9" s="12"/>
      <c r="G9" s="24">
        <f>D9*E9/1000000</f>
        <v>0</v>
      </c>
      <c r="H9" s="24">
        <f t="shared" ref="H9:H11" si="1">G9*F9</f>
        <v>0</v>
      </c>
      <c r="I9" s="5"/>
      <c r="J9" s="5"/>
      <c r="K9" s="29">
        <f t="shared" ref="K9:K38" si="2">(IFERROR(VLOOKUP(I9,AC:AE,3,0),0)+Q9+R9+S9)*$S$1</f>
        <v>0</v>
      </c>
      <c r="L9" s="30">
        <f>(K9*H9)+(U9*$S$1)</f>
        <v>0</v>
      </c>
      <c r="M9" s="6"/>
      <c r="N9" s="41"/>
      <c r="O9" s="70" t="s">
        <v>96</v>
      </c>
      <c r="P9" s="69">
        <v>2</v>
      </c>
      <c r="Q9">
        <f>IF(COUNTIF(C9,"*22мм"),800,0)</f>
        <v>0</v>
      </c>
      <c r="R9">
        <f>IF(COUNTIF(C9,"*19мм"),400,0)</f>
        <v>0</v>
      </c>
      <c r="S9">
        <f>IF(J9&gt;0,1500,0)</f>
        <v>0</v>
      </c>
      <c r="T9">
        <f>IFERROR(VLOOKUP(M9,$O$2:$P$12,2,0),0)</f>
        <v>0</v>
      </c>
      <c r="U9">
        <f>T9*65</f>
        <v>0</v>
      </c>
      <c r="V9">
        <f t="shared" ref="V9:V38" si="3">IFERROR(VLOOKUP(I9,AC:AF,4,0),0)</f>
        <v>0</v>
      </c>
      <c r="AB9" s="44"/>
      <c r="AC9" s="137" t="s">
        <v>196</v>
      </c>
      <c r="AD9" s="133">
        <v>2</v>
      </c>
      <c r="AE9">
        <f t="shared" si="0"/>
        <v>5300</v>
      </c>
      <c r="AF9" s="133" t="s">
        <v>171</v>
      </c>
    </row>
    <row r="10" spans="1:32" ht="15.75" thickBot="1" x14ac:dyDescent="0.3">
      <c r="A10" s="7">
        <v>2</v>
      </c>
      <c r="B10" s="4"/>
      <c r="C10" s="4"/>
      <c r="D10" s="5"/>
      <c r="E10" s="5"/>
      <c r="F10" s="12"/>
      <c r="G10" s="24">
        <f t="shared" ref="G10:G38" si="4">D10*E10/1000000</f>
        <v>0</v>
      </c>
      <c r="H10" s="25">
        <f t="shared" si="1"/>
        <v>0</v>
      </c>
      <c r="I10" s="5"/>
      <c r="J10" s="5"/>
      <c r="K10" s="29">
        <f t="shared" si="2"/>
        <v>0</v>
      </c>
      <c r="L10" s="30">
        <f t="shared" ref="L10:L11" si="5">(K10*H10)+(U10*$S$1)</f>
        <v>0</v>
      </c>
      <c r="M10" s="6"/>
      <c r="N10" s="41"/>
      <c r="O10" s="70" t="s">
        <v>97</v>
      </c>
      <c r="P10" s="69">
        <v>3</v>
      </c>
      <c r="Q10">
        <f t="shared" ref="Q10:Q38" si="6">IF(COUNTIF(C10,"*22мм"),800,0)</f>
        <v>0</v>
      </c>
      <c r="R10">
        <f t="shared" ref="R10:R38" si="7">IF(COUNTIF(C10,"*19мм"),400,0)</f>
        <v>0</v>
      </c>
      <c r="S10">
        <f t="shared" ref="S10:S38" si="8">IF(J10&gt;0,1500,0)</f>
        <v>0</v>
      </c>
      <c r="T10">
        <f t="shared" ref="T10:T38" si="9">IFERROR(VLOOKUP(M10,$O$2:$P$12,2,0),0)</f>
        <v>0</v>
      </c>
      <c r="U10">
        <f t="shared" ref="U10:U38" si="10">T10*65</f>
        <v>0</v>
      </c>
      <c r="V10">
        <f t="shared" si="3"/>
        <v>0</v>
      </c>
      <c r="AB10" s="44"/>
      <c r="AC10" s="137" t="s">
        <v>197</v>
      </c>
      <c r="AD10" s="133">
        <v>2</v>
      </c>
      <c r="AE10">
        <f t="shared" si="0"/>
        <v>5300</v>
      </c>
      <c r="AF10" s="133" t="s">
        <v>171</v>
      </c>
    </row>
    <row r="11" spans="1:32" x14ac:dyDescent="0.25">
      <c r="A11" s="7">
        <v>3</v>
      </c>
      <c r="B11" s="4"/>
      <c r="C11" s="4"/>
      <c r="D11" s="5"/>
      <c r="E11" s="5"/>
      <c r="F11" s="12"/>
      <c r="G11" s="24">
        <f t="shared" si="4"/>
        <v>0</v>
      </c>
      <c r="H11" s="25">
        <f t="shared" si="1"/>
        <v>0</v>
      </c>
      <c r="I11" s="5"/>
      <c r="J11" s="5"/>
      <c r="K11" s="29">
        <f t="shared" si="2"/>
        <v>0</v>
      </c>
      <c r="L11" s="30">
        <f t="shared" si="5"/>
        <v>0</v>
      </c>
      <c r="M11" s="6"/>
      <c r="N11" s="41"/>
      <c r="O11" s="70" t="s">
        <v>169</v>
      </c>
      <c r="P11" s="69">
        <v>4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3"/>
        <v>0</v>
      </c>
      <c r="AB11" s="46"/>
      <c r="AC11" s="137" t="s">
        <v>198</v>
      </c>
      <c r="AD11" s="133">
        <v>2</v>
      </c>
      <c r="AE11">
        <f t="shared" si="0"/>
        <v>5300</v>
      </c>
      <c r="AF11" s="133" t="s">
        <v>171</v>
      </c>
    </row>
    <row r="12" spans="1:32" x14ac:dyDescent="0.25">
      <c r="A12" s="7">
        <v>4</v>
      </c>
      <c r="B12" s="4"/>
      <c r="C12" s="4"/>
      <c r="D12" s="5"/>
      <c r="E12" s="5"/>
      <c r="F12" s="12"/>
      <c r="G12" s="24">
        <f t="shared" si="4"/>
        <v>0</v>
      </c>
      <c r="H12" s="25">
        <f t="shared" ref="H12:H38" si="11">G12*F12</f>
        <v>0</v>
      </c>
      <c r="I12" s="5"/>
      <c r="J12" s="5"/>
      <c r="K12" s="29">
        <f t="shared" si="2"/>
        <v>0</v>
      </c>
      <c r="L12" s="30">
        <f t="shared" ref="L12:L38" si="12">(K12*H12)+(U12*$S$1)</f>
        <v>0</v>
      </c>
      <c r="M12" s="6"/>
      <c r="N12" t="s">
        <v>67</v>
      </c>
      <c r="O12" s="70" t="s">
        <v>170</v>
      </c>
      <c r="P12" s="69">
        <v>5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3"/>
        <v>0</v>
      </c>
      <c r="AB12" s="47"/>
      <c r="AC12" s="134" t="s">
        <v>199</v>
      </c>
      <c r="AD12" s="133">
        <v>2</v>
      </c>
      <c r="AE12">
        <f t="shared" si="0"/>
        <v>5300</v>
      </c>
      <c r="AF12" s="133" t="s">
        <v>171</v>
      </c>
    </row>
    <row r="13" spans="1:32" x14ac:dyDescent="0.25">
      <c r="A13" s="7">
        <v>5</v>
      </c>
      <c r="B13" s="4"/>
      <c r="C13" s="4"/>
      <c r="D13" s="5"/>
      <c r="E13" s="5"/>
      <c r="F13" s="12"/>
      <c r="G13" s="24">
        <f t="shared" si="4"/>
        <v>0</v>
      </c>
      <c r="H13" s="25">
        <f t="shared" si="11"/>
        <v>0</v>
      </c>
      <c r="I13" s="5"/>
      <c r="J13" s="5"/>
      <c r="K13" s="29">
        <f t="shared" si="2"/>
        <v>0</v>
      </c>
      <c r="L13" s="30">
        <f t="shared" si="12"/>
        <v>0</v>
      </c>
      <c r="M13" s="6"/>
      <c r="N13" t="s">
        <v>68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3"/>
        <v>0</v>
      </c>
      <c r="AB13" s="46"/>
      <c r="AC13" s="132" t="s">
        <v>200</v>
      </c>
      <c r="AD13" s="133">
        <v>2</v>
      </c>
      <c r="AE13">
        <f t="shared" si="0"/>
        <v>5300</v>
      </c>
      <c r="AF13" s="133" t="s">
        <v>171</v>
      </c>
    </row>
    <row r="14" spans="1:32" x14ac:dyDescent="0.25">
      <c r="A14" s="7">
        <v>6</v>
      </c>
      <c r="B14" s="4"/>
      <c r="C14" s="4"/>
      <c r="D14" s="5"/>
      <c r="E14" s="5"/>
      <c r="F14" s="12"/>
      <c r="G14" s="24">
        <f t="shared" si="4"/>
        <v>0</v>
      </c>
      <c r="H14" s="25">
        <f t="shared" si="11"/>
        <v>0</v>
      </c>
      <c r="I14" s="5"/>
      <c r="J14" s="5"/>
      <c r="K14" s="29">
        <f t="shared" si="2"/>
        <v>0</v>
      </c>
      <c r="L14" s="30">
        <f t="shared" si="12"/>
        <v>0</v>
      </c>
      <c r="M14" s="6"/>
      <c r="N14" t="s">
        <v>103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3"/>
        <v>0</v>
      </c>
      <c r="AB14" s="43"/>
      <c r="AC14" s="134" t="s">
        <v>201</v>
      </c>
      <c r="AD14" s="133">
        <v>2</v>
      </c>
      <c r="AE14">
        <f t="shared" si="0"/>
        <v>5300</v>
      </c>
      <c r="AF14" s="133" t="s">
        <v>171</v>
      </c>
    </row>
    <row r="15" spans="1:32" x14ac:dyDescent="0.25">
      <c r="A15" s="7">
        <v>7</v>
      </c>
      <c r="B15" s="4"/>
      <c r="C15" s="4"/>
      <c r="D15" s="5"/>
      <c r="E15" s="5"/>
      <c r="F15" s="12"/>
      <c r="G15" s="24">
        <f t="shared" si="4"/>
        <v>0</v>
      </c>
      <c r="H15" s="25">
        <f t="shared" si="11"/>
        <v>0</v>
      </c>
      <c r="I15" s="5"/>
      <c r="J15" s="5"/>
      <c r="K15" s="29">
        <f t="shared" si="2"/>
        <v>0</v>
      </c>
      <c r="L15" s="30">
        <f t="shared" si="12"/>
        <v>0</v>
      </c>
      <c r="M15" s="6"/>
      <c r="P15" s="42" t="s">
        <v>65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3"/>
        <v>0</v>
      </c>
      <c r="AB15" s="43"/>
      <c r="AC15" s="137" t="s">
        <v>202</v>
      </c>
      <c r="AD15" s="133">
        <v>2</v>
      </c>
      <c r="AE15">
        <f t="shared" si="0"/>
        <v>5300</v>
      </c>
      <c r="AF15" s="133" t="s">
        <v>171</v>
      </c>
    </row>
    <row r="16" spans="1:32" x14ac:dyDescent="0.25">
      <c r="A16" s="7">
        <v>8</v>
      </c>
      <c r="B16" s="4"/>
      <c r="C16" s="4"/>
      <c r="D16" s="5"/>
      <c r="E16" s="5"/>
      <c r="F16" s="12"/>
      <c r="G16" s="24">
        <f t="shared" si="4"/>
        <v>0</v>
      </c>
      <c r="H16" s="25">
        <f t="shared" si="11"/>
        <v>0</v>
      </c>
      <c r="I16" s="5"/>
      <c r="J16" s="5"/>
      <c r="K16" s="29">
        <f t="shared" si="2"/>
        <v>0</v>
      </c>
      <c r="L16" s="30">
        <f t="shared" si="12"/>
        <v>0</v>
      </c>
      <c r="M16" s="6"/>
      <c r="P16" t="s">
        <v>801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3"/>
        <v>0</v>
      </c>
      <c r="AB16" s="43"/>
      <c r="AC16" s="134" t="s">
        <v>203</v>
      </c>
      <c r="AD16" s="135">
        <v>3</v>
      </c>
      <c r="AE16">
        <f t="shared" si="0"/>
        <v>5500</v>
      </c>
      <c r="AF16" s="135"/>
    </row>
    <row r="17" spans="1:32" x14ac:dyDescent="0.25">
      <c r="A17" s="7">
        <v>9</v>
      </c>
      <c r="B17" s="4"/>
      <c r="C17" s="4"/>
      <c r="D17" s="5"/>
      <c r="E17" s="5"/>
      <c r="F17" s="12"/>
      <c r="G17" s="24">
        <f t="shared" si="4"/>
        <v>0</v>
      </c>
      <c r="H17" s="25">
        <f t="shared" si="11"/>
        <v>0</v>
      </c>
      <c r="I17" s="5"/>
      <c r="J17" s="5"/>
      <c r="K17" s="29">
        <f t="shared" si="2"/>
        <v>0</v>
      </c>
      <c r="L17" s="30">
        <f t="shared" si="12"/>
        <v>0</v>
      </c>
      <c r="M17" s="6"/>
      <c r="P17" t="s">
        <v>807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3"/>
        <v>0</v>
      </c>
      <c r="AB17" s="43"/>
      <c r="AC17" s="132" t="s">
        <v>130</v>
      </c>
      <c r="AD17" s="133">
        <v>4</v>
      </c>
      <c r="AE17">
        <f t="shared" si="0"/>
        <v>5900</v>
      </c>
      <c r="AF17" s="133" t="s">
        <v>171</v>
      </c>
    </row>
    <row r="18" spans="1:32" x14ac:dyDescent="0.25">
      <c r="A18" s="7">
        <v>10</v>
      </c>
      <c r="B18" s="4"/>
      <c r="C18" s="4"/>
      <c r="D18" s="5"/>
      <c r="E18" s="5"/>
      <c r="F18" s="12"/>
      <c r="G18" s="24">
        <f t="shared" si="4"/>
        <v>0</v>
      </c>
      <c r="H18" s="25">
        <f t="shared" si="11"/>
        <v>0</v>
      </c>
      <c r="I18" s="5"/>
      <c r="J18" s="5"/>
      <c r="K18" s="29">
        <f t="shared" si="2"/>
        <v>0</v>
      </c>
      <c r="L18" s="30">
        <f t="shared" si="12"/>
        <v>0</v>
      </c>
      <c r="M18" s="6"/>
      <c r="P18" t="s">
        <v>813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3"/>
        <v>0</v>
      </c>
      <c r="AB18" s="43"/>
      <c r="AC18" s="132" t="s">
        <v>131</v>
      </c>
      <c r="AD18" s="133">
        <v>4</v>
      </c>
      <c r="AE18">
        <f t="shared" si="0"/>
        <v>5900</v>
      </c>
    </row>
    <row r="19" spans="1:32" x14ac:dyDescent="0.25">
      <c r="A19" s="7">
        <v>11</v>
      </c>
      <c r="B19" s="4"/>
      <c r="C19" s="4"/>
      <c r="D19" s="5"/>
      <c r="E19" s="5"/>
      <c r="F19" s="12"/>
      <c r="G19" s="24">
        <f t="shared" si="4"/>
        <v>0</v>
      </c>
      <c r="H19" s="25">
        <f t="shared" si="11"/>
        <v>0</v>
      </c>
      <c r="I19" s="5"/>
      <c r="J19" s="5"/>
      <c r="K19" s="29">
        <f t="shared" si="2"/>
        <v>0</v>
      </c>
      <c r="L19" s="30">
        <f t="shared" si="12"/>
        <v>0</v>
      </c>
      <c r="M19" s="6"/>
      <c r="P19" t="s">
        <v>802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3"/>
        <v>0</v>
      </c>
      <c r="AB19" s="43"/>
      <c r="AC19" s="137" t="s">
        <v>49</v>
      </c>
      <c r="AD19" s="133">
        <v>2</v>
      </c>
      <c r="AE19">
        <f t="shared" si="0"/>
        <v>5300</v>
      </c>
      <c r="AF19" s="133" t="s">
        <v>171</v>
      </c>
    </row>
    <row r="20" spans="1:32" x14ac:dyDescent="0.25">
      <c r="A20" s="7">
        <v>12</v>
      </c>
      <c r="B20" s="4"/>
      <c r="C20" s="4"/>
      <c r="D20" s="5"/>
      <c r="E20" s="5"/>
      <c r="F20" s="12"/>
      <c r="G20" s="24">
        <f t="shared" si="4"/>
        <v>0</v>
      </c>
      <c r="H20" s="25">
        <f t="shared" si="11"/>
        <v>0</v>
      </c>
      <c r="I20" s="5"/>
      <c r="J20" s="5"/>
      <c r="K20" s="29">
        <f t="shared" si="2"/>
        <v>0</v>
      </c>
      <c r="L20" s="30">
        <f t="shared" si="12"/>
        <v>0</v>
      </c>
      <c r="M20" s="6"/>
      <c r="P20" t="s">
        <v>808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3"/>
        <v>0</v>
      </c>
      <c r="AB20" s="43"/>
      <c r="AC20" s="132" t="s">
        <v>43</v>
      </c>
      <c r="AD20" s="133">
        <v>2</v>
      </c>
      <c r="AE20">
        <f t="shared" si="0"/>
        <v>5300</v>
      </c>
    </row>
    <row r="21" spans="1:32" x14ac:dyDescent="0.25">
      <c r="A21" s="7">
        <v>13</v>
      </c>
      <c r="B21" s="4"/>
      <c r="C21" s="4"/>
      <c r="D21" s="5"/>
      <c r="E21" s="5"/>
      <c r="F21" s="12"/>
      <c r="G21" s="24">
        <f t="shared" si="4"/>
        <v>0</v>
      </c>
      <c r="H21" s="25">
        <f t="shared" si="11"/>
        <v>0</v>
      </c>
      <c r="I21" s="5"/>
      <c r="J21" s="5"/>
      <c r="K21" s="29">
        <f t="shared" si="2"/>
        <v>0</v>
      </c>
      <c r="L21" s="30">
        <f t="shared" si="12"/>
        <v>0</v>
      </c>
      <c r="M21" s="6"/>
      <c r="P21" t="s">
        <v>814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3"/>
        <v>0</v>
      </c>
      <c r="AB21" s="43"/>
      <c r="AC21" s="132" t="s">
        <v>42</v>
      </c>
      <c r="AD21" s="133">
        <v>2</v>
      </c>
      <c r="AE21">
        <f t="shared" si="0"/>
        <v>5300</v>
      </c>
    </row>
    <row r="22" spans="1:32" x14ac:dyDescent="0.25">
      <c r="A22" s="7">
        <v>14</v>
      </c>
      <c r="B22" s="4"/>
      <c r="C22" s="4"/>
      <c r="D22" s="5"/>
      <c r="E22" s="5"/>
      <c r="F22" s="12"/>
      <c r="G22" s="24">
        <f t="shared" si="4"/>
        <v>0</v>
      </c>
      <c r="H22" s="25">
        <f t="shared" si="11"/>
        <v>0</v>
      </c>
      <c r="I22" s="5"/>
      <c r="J22" s="5"/>
      <c r="K22" s="29">
        <f t="shared" si="2"/>
        <v>0</v>
      </c>
      <c r="L22" s="30">
        <f t="shared" si="12"/>
        <v>0</v>
      </c>
      <c r="M22" s="6"/>
      <c r="P22" t="s">
        <v>797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3"/>
        <v>0</v>
      </c>
      <c r="AB22" s="43"/>
      <c r="AC22" s="132" t="s">
        <v>204</v>
      </c>
      <c r="AD22" s="135">
        <v>3</v>
      </c>
      <c r="AE22">
        <f t="shared" si="0"/>
        <v>5500</v>
      </c>
      <c r="AF22" s="135"/>
    </row>
    <row r="23" spans="1:32" x14ac:dyDescent="0.25">
      <c r="A23" s="7">
        <v>15</v>
      </c>
      <c r="B23" s="4"/>
      <c r="C23" s="4"/>
      <c r="D23" s="5"/>
      <c r="E23" s="5"/>
      <c r="F23" s="12"/>
      <c r="G23" s="24">
        <f t="shared" si="4"/>
        <v>0</v>
      </c>
      <c r="H23" s="25">
        <f t="shared" si="11"/>
        <v>0</v>
      </c>
      <c r="I23" s="5"/>
      <c r="J23" s="5"/>
      <c r="K23" s="29">
        <f t="shared" si="2"/>
        <v>0</v>
      </c>
      <c r="L23" s="30">
        <f t="shared" si="12"/>
        <v>0</v>
      </c>
      <c r="M23" s="6"/>
      <c r="P23" t="s">
        <v>803</v>
      </c>
      <c r="Q23">
        <f t="shared" si="6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0</v>
      </c>
      <c r="V23">
        <f t="shared" si="3"/>
        <v>0</v>
      </c>
      <c r="AB23" s="43"/>
      <c r="AC23" s="134" t="s">
        <v>205</v>
      </c>
      <c r="AD23" s="133">
        <v>1</v>
      </c>
      <c r="AE23">
        <f t="shared" si="0"/>
        <v>5000</v>
      </c>
    </row>
    <row r="24" spans="1:32" x14ac:dyDescent="0.25">
      <c r="A24" s="7">
        <v>16</v>
      </c>
      <c r="B24" s="4"/>
      <c r="C24" s="4"/>
      <c r="D24" s="5"/>
      <c r="E24" s="5"/>
      <c r="F24" s="12"/>
      <c r="G24" s="24">
        <f t="shared" si="4"/>
        <v>0</v>
      </c>
      <c r="H24" s="25">
        <f t="shared" si="11"/>
        <v>0</v>
      </c>
      <c r="I24" s="5"/>
      <c r="J24" s="5"/>
      <c r="K24" s="29">
        <f t="shared" si="2"/>
        <v>0</v>
      </c>
      <c r="L24" s="30">
        <f t="shared" si="12"/>
        <v>0</v>
      </c>
      <c r="M24" s="6"/>
      <c r="P24" t="s">
        <v>809</v>
      </c>
      <c r="Q24">
        <f t="shared" si="6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0</v>
      </c>
      <c r="V24">
        <f t="shared" si="3"/>
        <v>0</v>
      </c>
      <c r="AB24" s="43"/>
      <c r="AC24" s="134" t="s">
        <v>206</v>
      </c>
      <c r="AD24" s="135">
        <v>1</v>
      </c>
      <c r="AE24">
        <f t="shared" si="0"/>
        <v>5000</v>
      </c>
      <c r="AF24" s="135"/>
    </row>
    <row r="25" spans="1:32" x14ac:dyDescent="0.25">
      <c r="A25" s="7">
        <v>17</v>
      </c>
      <c r="B25" s="4"/>
      <c r="C25" s="4"/>
      <c r="D25" s="5"/>
      <c r="E25" s="5"/>
      <c r="F25" s="12"/>
      <c r="G25" s="24">
        <f t="shared" si="4"/>
        <v>0</v>
      </c>
      <c r="H25" s="25">
        <f t="shared" si="11"/>
        <v>0</v>
      </c>
      <c r="I25" s="5"/>
      <c r="J25" s="5"/>
      <c r="K25" s="29">
        <f t="shared" si="2"/>
        <v>0</v>
      </c>
      <c r="L25" s="30">
        <f t="shared" si="12"/>
        <v>0</v>
      </c>
      <c r="M25" s="6"/>
      <c r="P25" t="s">
        <v>799</v>
      </c>
      <c r="Q25">
        <f t="shared" si="6"/>
        <v>0</v>
      </c>
      <c r="R25">
        <f t="shared" si="7"/>
        <v>0</v>
      </c>
      <c r="S25">
        <f t="shared" si="8"/>
        <v>0</v>
      </c>
      <c r="T25">
        <f t="shared" si="9"/>
        <v>0</v>
      </c>
      <c r="U25">
        <f t="shared" si="10"/>
        <v>0</v>
      </c>
      <c r="V25">
        <f t="shared" si="3"/>
        <v>0</v>
      </c>
      <c r="AB25" s="43"/>
      <c r="AC25" s="137" t="s">
        <v>207</v>
      </c>
      <c r="AD25" s="133">
        <v>1</v>
      </c>
      <c r="AE25">
        <f t="shared" si="0"/>
        <v>5000</v>
      </c>
    </row>
    <row r="26" spans="1:32" x14ac:dyDescent="0.25">
      <c r="A26" s="7">
        <v>18</v>
      </c>
      <c r="B26" s="4"/>
      <c r="C26" s="4"/>
      <c r="D26" s="5"/>
      <c r="E26" s="5"/>
      <c r="F26" s="12"/>
      <c r="G26" s="24">
        <f t="shared" si="4"/>
        <v>0</v>
      </c>
      <c r="H26" s="25">
        <f t="shared" si="11"/>
        <v>0</v>
      </c>
      <c r="I26" s="5"/>
      <c r="J26" s="5"/>
      <c r="K26" s="29">
        <f t="shared" si="2"/>
        <v>0</v>
      </c>
      <c r="L26" s="30">
        <f t="shared" si="12"/>
        <v>0</v>
      </c>
      <c r="M26" s="6"/>
      <c r="P26" t="s">
        <v>805</v>
      </c>
      <c r="Q26">
        <f t="shared" si="6"/>
        <v>0</v>
      </c>
      <c r="R26">
        <f t="shared" si="7"/>
        <v>0</v>
      </c>
      <c r="S26">
        <f t="shared" si="8"/>
        <v>0</v>
      </c>
      <c r="T26">
        <f t="shared" si="9"/>
        <v>0</v>
      </c>
      <c r="U26">
        <f t="shared" si="10"/>
        <v>0</v>
      </c>
      <c r="V26">
        <f t="shared" si="3"/>
        <v>0</v>
      </c>
      <c r="AB26" s="45"/>
      <c r="AC26" s="134" t="s">
        <v>208</v>
      </c>
      <c r="AD26" s="135">
        <v>1</v>
      </c>
      <c r="AE26">
        <f t="shared" si="0"/>
        <v>5000</v>
      </c>
      <c r="AF26" s="135"/>
    </row>
    <row r="27" spans="1:32" x14ac:dyDescent="0.25">
      <c r="A27" s="7">
        <v>19</v>
      </c>
      <c r="B27" s="4"/>
      <c r="C27" s="4"/>
      <c r="D27" s="5"/>
      <c r="E27" s="5"/>
      <c r="F27" s="12"/>
      <c r="G27" s="24">
        <f t="shared" si="4"/>
        <v>0</v>
      </c>
      <c r="H27" s="25">
        <f t="shared" si="11"/>
        <v>0</v>
      </c>
      <c r="I27" s="5"/>
      <c r="J27" s="5"/>
      <c r="K27" s="29">
        <f t="shared" si="2"/>
        <v>0</v>
      </c>
      <c r="L27" s="30">
        <f t="shared" si="12"/>
        <v>0</v>
      </c>
      <c r="M27" s="6"/>
      <c r="P27" t="s">
        <v>811</v>
      </c>
      <c r="Q27">
        <f t="shared" si="6"/>
        <v>0</v>
      </c>
      <c r="R27">
        <f t="shared" si="7"/>
        <v>0</v>
      </c>
      <c r="S27">
        <f t="shared" si="8"/>
        <v>0</v>
      </c>
      <c r="T27">
        <f t="shared" si="9"/>
        <v>0</v>
      </c>
      <c r="U27">
        <f t="shared" si="10"/>
        <v>0</v>
      </c>
      <c r="V27">
        <f t="shared" si="3"/>
        <v>0</v>
      </c>
      <c r="AB27" s="47"/>
      <c r="AC27" s="137" t="s">
        <v>209</v>
      </c>
      <c r="AD27" s="133">
        <v>1</v>
      </c>
      <c r="AE27">
        <f t="shared" si="0"/>
        <v>5000</v>
      </c>
    </row>
    <row r="28" spans="1:32" x14ac:dyDescent="0.25">
      <c r="A28" s="7">
        <v>20</v>
      </c>
      <c r="B28" s="4"/>
      <c r="C28" s="4"/>
      <c r="D28" s="5"/>
      <c r="E28" s="5"/>
      <c r="F28" s="12"/>
      <c r="G28" s="24">
        <f t="shared" si="4"/>
        <v>0</v>
      </c>
      <c r="H28" s="25">
        <f t="shared" si="11"/>
        <v>0</v>
      </c>
      <c r="I28" s="5"/>
      <c r="J28" s="5"/>
      <c r="K28" s="29">
        <f t="shared" si="2"/>
        <v>0</v>
      </c>
      <c r="L28" s="30">
        <f t="shared" si="12"/>
        <v>0</v>
      </c>
      <c r="M28" s="6"/>
      <c r="P28" t="s">
        <v>798</v>
      </c>
      <c r="Q28">
        <f t="shared" si="6"/>
        <v>0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V28">
        <f t="shared" si="3"/>
        <v>0</v>
      </c>
      <c r="AB28" s="43"/>
      <c r="AC28" s="132" t="s">
        <v>132</v>
      </c>
      <c r="AD28" s="133">
        <v>4</v>
      </c>
      <c r="AE28">
        <f t="shared" si="0"/>
        <v>5900</v>
      </c>
    </row>
    <row r="29" spans="1:32" x14ac:dyDescent="0.25">
      <c r="A29" s="7">
        <v>21</v>
      </c>
      <c r="B29" s="4"/>
      <c r="C29" s="4"/>
      <c r="D29" s="5"/>
      <c r="E29" s="5"/>
      <c r="F29" s="12"/>
      <c r="G29" s="24">
        <f t="shared" si="4"/>
        <v>0</v>
      </c>
      <c r="H29" s="25">
        <f t="shared" si="11"/>
        <v>0</v>
      </c>
      <c r="I29" s="5"/>
      <c r="J29" s="5"/>
      <c r="K29" s="29">
        <f t="shared" si="2"/>
        <v>0</v>
      </c>
      <c r="L29" s="30">
        <f t="shared" si="12"/>
        <v>0</v>
      </c>
      <c r="M29" s="6"/>
      <c r="P29" t="s">
        <v>804</v>
      </c>
      <c r="Q29">
        <f t="shared" si="6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V29">
        <f t="shared" si="3"/>
        <v>0</v>
      </c>
      <c r="AB29" s="47"/>
      <c r="AC29" s="132" t="s">
        <v>133</v>
      </c>
      <c r="AD29" s="133">
        <v>4</v>
      </c>
      <c r="AE29">
        <f t="shared" si="0"/>
        <v>5900</v>
      </c>
    </row>
    <row r="30" spans="1:32" x14ac:dyDescent="0.25">
      <c r="A30" s="7">
        <v>22</v>
      </c>
      <c r="B30" s="4"/>
      <c r="C30" s="4"/>
      <c r="D30" s="5"/>
      <c r="E30" s="5"/>
      <c r="F30" s="12"/>
      <c r="G30" s="24">
        <f t="shared" si="4"/>
        <v>0</v>
      </c>
      <c r="H30" s="25">
        <f t="shared" si="11"/>
        <v>0</v>
      </c>
      <c r="I30" s="5"/>
      <c r="J30" s="5"/>
      <c r="K30" s="29">
        <f t="shared" si="2"/>
        <v>0</v>
      </c>
      <c r="L30" s="30">
        <f t="shared" si="12"/>
        <v>0</v>
      </c>
      <c r="M30" s="6"/>
      <c r="P30" t="s">
        <v>810</v>
      </c>
      <c r="Q30">
        <f t="shared" si="6"/>
        <v>0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V30">
        <f t="shared" si="3"/>
        <v>0</v>
      </c>
      <c r="AB30" s="43"/>
      <c r="AC30" s="132" t="s">
        <v>471</v>
      </c>
      <c r="AD30" s="135">
        <v>3</v>
      </c>
      <c r="AE30">
        <f t="shared" si="0"/>
        <v>5500</v>
      </c>
      <c r="AF30" s="135"/>
    </row>
    <row r="31" spans="1:32" x14ac:dyDescent="0.25">
      <c r="A31" s="7">
        <v>23</v>
      </c>
      <c r="B31" s="4"/>
      <c r="C31" s="4"/>
      <c r="D31" s="5"/>
      <c r="E31" s="5"/>
      <c r="F31" s="12"/>
      <c r="G31" s="24">
        <f t="shared" si="4"/>
        <v>0</v>
      </c>
      <c r="H31" s="25">
        <f t="shared" si="11"/>
        <v>0</v>
      </c>
      <c r="I31" s="5"/>
      <c r="J31" s="5"/>
      <c r="K31" s="29">
        <f t="shared" si="2"/>
        <v>0</v>
      </c>
      <c r="L31" s="30">
        <f t="shared" si="12"/>
        <v>0</v>
      </c>
      <c r="M31" s="6"/>
      <c r="P31" t="s">
        <v>800</v>
      </c>
      <c r="Q31">
        <f t="shared" si="6"/>
        <v>0</v>
      </c>
      <c r="R31">
        <f t="shared" si="7"/>
        <v>0</v>
      </c>
      <c r="S31">
        <f t="shared" si="8"/>
        <v>0</v>
      </c>
      <c r="T31">
        <f t="shared" si="9"/>
        <v>0</v>
      </c>
      <c r="U31">
        <f t="shared" si="10"/>
        <v>0</v>
      </c>
      <c r="V31">
        <f t="shared" si="3"/>
        <v>0</v>
      </c>
      <c r="AB31" s="43"/>
      <c r="AC31" s="134" t="s">
        <v>210</v>
      </c>
      <c r="AD31" s="133">
        <v>1</v>
      </c>
      <c r="AE31">
        <f t="shared" si="0"/>
        <v>5000</v>
      </c>
    </row>
    <row r="32" spans="1:32" x14ac:dyDescent="0.25">
      <c r="A32" s="7">
        <v>24</v>
      </c>
      <c r="B32" s="4"/>
      <c r="C32" s="4"/>
      <c r="D32" s="5"/>
      <c r="E32" s="5"/>
      <c r="F32" s="12"/>
      <c r="G32" s="24">
        <f t="shared" si="4"/>
        <v>0</v>
      </c>
      <c r="H32" s="25">
        <f t="shared" si="11"/>
        <v>0</v>
      </c>
      <c r="I32" s="5"/>
      <c r="J32" s="5"/>
      <c r="K32" s="29">
        <f t="shared" si="2"/>
        <v>0</v>
      </c>
      <c r="L32" s="30">
        <f t="shared" si="12"/>
        <v>0</v>
      </c>
      <c r="M32" s="6"/>
      <c r="P32" t="s">
        <v>806</v>
      </c>
      <c r="Q32">
        <f t="shared" si="6"/>
        <v>0</v>
      </c>
      <c r="R32">
        <f t="shared" si="7"/>
        <v>0</v>
      </c>
      <c r="S32">
        <f t="shared" si="8"/>
        <v>0</v>
      </c>
      <c r="T32">
        <f t="shared" si="9"/>
        <v>0</v>
      </c>
      <c r="U32">
        <f t="shared" si="10"/>
        <v>0</v>
      </c>
      <c r="V32">
        <f t="shared" si="3"/>
        <v>0</v>
      </c>
      <c r="AB32" s="43"/>
      <c r="AC32" s="132" t="s">
        <v>114</v>
      </c>
      <c r="AD32" s="133">
        <v>2</v>
      </c>
      <c r="AE32">
        <f t="shared" si="0"/>
        <v>5300</v>
      </c>
      <c r="AF32" s="133" t="s">
        <v>171</v>
      </c>
    </row>
    <row r="33" spans="1:32" x14ac:dyDescent="0.25">
      <c r="A33" s="7">
        <v>25</v>
      </c>
      <c r="B33" s="4"/>
      <c r="C33" s="4"/>
      <c r="D33" s="5"/>
      <c r="E33" s="5"/>
      <c r="F33" s="12"/>
      <c r="G33" s="24">
        <f t="shared" si="4"/>
        <v>0</v>
      </c>
      <c r="H33" s="25">
        <f t="shared" si="11"/>
        <v>0</v>
      </c>
      <c r="I33" s="5"/>
      <c r="J33" s="5"/>
      <c r="K33" s="29">
        <f t="shared" si="2"/>
        <v>0</v>
      </c>
      <c r="L33" s="30">
        <f t="shared" si="12"/>
        <v>0</v>
      </c>
      <c r="M33" s="6"/>
      <c r="P33" t="s">
        <v>812</v>
      </c>
      <c r="Q33">
        <f t="shared" si="6"/>
        <v>0</v>
      </c>
      <c r="R33">
        <f t="shared" si="7"/>
        <v>0</v>
      </c>
      <c r="S33">
        <f t="shared" si="8"/>
        <v>0</v>
      </c>
      <c r="T33">
        <f t="shared" si="9"/>
        <v>0</v>
      </c>
      <c r="U33">
        <f t="shared" si="10"/>
        <v>0</v>
      </c>
      <c r="V33">
        <f t="shared" si="3"/>
        <v>0</v>
      </c>
      <c r="AB33" s="43"/>
      <c r="AC33" s="137" t="s">
        <v>211</v>
      </c>
      <c r="AD33" s="133">
        <v>4</v>
      </c>
      <c r="AE33">
        <f t="shared" si="0"/>
        <v>5900</v>
      </c>
    </row>
    <row r="34" spans="1:32" x14ac:dyDescent="0.25">
      <c r="A34" s="7">
        <v>26</v>
      </c>
      <c r="B34" s="4"/>
      <c r="C34" s="4"/>
      <c r="D34" s="5"/>
      <c r="E34" s="5"/>
      <c r="F34" s="12"/>
      <c r="G34" s="24">
        <f t="shared" si="4"/>
        <v>0</v>
      </c>
      <c r="H34" s="25">
        <f t="shared" si="11"/>
        <v>0</v>
      </c>
      <c r="I34" s="5"/>
      <c r="J34" s="5"/>
      <c r="K34" s="29">
        <f t="shared" si="2"/>
        <v>0</v>
      </c>
      <c r="L34" s="30">
        <f t="shared" si="12"/>
        <v>0</v>
      </c>
      <c r="M34" s="6"/>
      <c r="Q34">
        <f t="shared" si="6"/>
        <v>0</v>
      </c>
      <c r="R34">
        <f t="shared" si="7"/>
        <v>0</v>
      </c>
      <c r="S34">
        <f t="shared" si="8"/>
        <v>0</v>
      </c>
      <c r="T34">
        <f t="shared" si="9"/>
        <v>0</v>
      </c>
      <c r="U34">
        <f t="shared" si="10"/>
        <v>0</v>
      </c>
      <c r="V34">
        <f t="shared" si="3"/>
        <v>0</v>
      </c>
      <c r="AB34" s="43"/>
      <c r="AC34" s="134" t="s">
        <v>472</v>
      </c>
      <c r="AD34" s="135">
        <v>1</v>
      </c>
      <c r="AE34">
        <f t="shared" si="0"/>
        <v>5000</v>
      </c>
      <c r="AF34" s="135"/>
    </row>
    <row r="35" spans="1:32" x14ac:dyDescent="0.25">
      <c r="A35" s="7">
        <v>27</v>
      </c>
      <c r="B35" s="4"/>
      <c r="C35" s="4"/>
      <c r="D35" s="5"/>
      <c r="E35" s="5"/>
      <c r="F35" s="12"/>
      <c r="G35" s="24">
        <f t="shared" si="4"/>
        <v>0</v>
      </c>
      <c r="H35" s="25">
        <f t="shared" si="11"/>
        <v>0</v>
      </c>
      <c r="I35" s="5"/>
      <c r="J35" s="5"/>
      <c r="K35" s="29">
        <f t="shared" si="2"/>
        <v>0</v>
      </c>
      <c r="L35" s="30">
        <f t="shared" si="12"/>
        <v>0</v>
      </c>
      <c r="M35" s="6"/>
      <c r="Q35">
        <f t="shared" si="6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V35">
        <f t="shared" si="3"/>
        <v>0</v>
      </c>
      <c r="AB35" s="45"/>
      <c r="AC35" s="132" t="s">
        <v>212</v>
      </c>
      <c r="AD35" s="133">
        <v>4</v>
      </c>
      <c r="AE35">
        <f t="shared" si="0"/>
        <v>5900</v>
      </c>
    </row>
    <row r="36" spans="1:32" x14ac:dyDescent="0.25">
      <c r="A36" s="7">
        <v>28</v>
      </c>
      <c r="B36" s="4"/>
      <c r="C36" s="4"/>
      <c r="D36" s="5"/>
      <c r="E36" s="5"/>
      <c r="F36" s="12"/>
      <c r="G36" s="24">
        <f t="shared" si="4"/>
        <v>0</v>
      </c>
      <c r="H36" s="25">
        <f t="shared" si="11"/>
        <v>0</v>
      </c>
      <c r="I36" s="5"/>
      <c r="J36" s="5"/>
      <c r="K36" s="29">
        <f t="shared" si="2"/>
        <v>0</v>
      </c>
      <c r="L36" s="30">
        <f t="shared" si="12"/>
        <v>0</v>
      </c>
      <c r="M36" s="6"/>
      <c r="Q36">
        <f t="shared" si="6"/>
        <v>0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0</v>
      </c>
      <c r="V36">
        <f t="shared" si="3"/>
        <v>0</v>
      </c>
      <c r="AB36" s="45"/>
      <c r="AC36" s="137" t="s">
        <v>134</v>
      </c>
      <c r="AD36" s="133">
        <v>4</v>
      </c>
      <c r="AE36">
        <f t="shared" si="0"/>
        <v>5900</v>
      </c>
    </row>
    <row r="37" spans="1:32" x14ac:dyDescent="0.25">
      <c r="A37" s="7">
        <v>29</v>
      </c>
      <c r="B37" s="4"/>
      <c r="C37" s="4"/>
      <c r="D37" s="5"/>
      <c r="E37" s="5"/>
      <c r="F37" s="12"/>
      <c r="G37" s="24">
        <f t="shared" si="4"/>
        <v>0</v>
      </c>
      <c r="H37" s="25">
        <f t="shared" si="11"/>
        <v>0</v>
      </c>
      <c r="I37" s="5"/>
      <c r="J37" s="5"/>
      <c r="K37" s="29">
        <f t="shared" si="2"/>
        <v>0</v>
      </c>
      <c r="L37" s="30">
        <f t="shared" si="12"/>
        <v>0</v>
      </c>
      <c r="M37" s="6"/>
      <c r="Q37">
        <f t="shared" si="6"/>
        <v>0</v>
      </c>
      <c r="R37">
        <f t="shared" si="7"/>
        <v>0</v>
      </c>
      <c r="S37">
        <f t="shared" si="8"/>
        <v>0</v>
      </c>
      <c r="T37">
        <f t="shared" si="9"/>
        <v>0</v>
      </c>
      <c r="U37">
        <f t="shared" si="10"/>
        <v>0</v>
      </c>
      <c r="V37">
        <f t="shared" si="3"/>
        <v>0</v>
      </c>
      <c r="AB37" s="45"/>
      <c r="AC37" s="134" t="s">
        <v>473</v>
      </c>
      <c r="AD37" s="135">
        <v>3</v>
      </c>
      <c r="AE37">
        <f t="shared" si="0"/>
        <v>5500</v>
      </c>
      <c r="AF37" s="135"/>
    </row>
    <row r="38" spans="1:32" x14ac:dyDescent="0.25">
      <c r="A38" s="7">
        <v>30</v>
      </c>
      <c r="B38" s="4"/>
      <c r="C38" s="4"/>
      <c r="D38" s="5"/>
      <c r="E38" s="5"/>
      <c r="F38" s="12"/>
      <c r="G38" s="24">
        <f t="shared" si="4"/>
        <v>0</v>
      </c>
      <c r="H38" s="25">
        <f t="shared" si="11"/>
        <v>0</v>
      </c>
      <c r="I38" s="5"/>
      <c r="J38" s="5"/>
      <c r="K38" s="29">
        <f t="shared" si="2"/>
        <v>0</v>
      </c>
      <c r="L38" s="30">
        <f t="shared" si="12"/>
        <v>0</v>
      </c>
      <c r="M38" s="6"/>
      <c r="Q38">
        <f t="shared" si="6"/>
        <v>0</v>
      </c>
      <c r="R38">
        <f t="shared" si="7"/>
        <v>0</v>
      </c>
      <c r="S38">
        <f t="shared" si="8"/>
        <v>0</v>
      </c>
      <c r="T38">
        <f t="shared" si="9"/>
        <v>0</v>
      </c>
      <c r="U38">
        <f t="shared" si="10"/>
        <v>0</v>
      </c>
      <c r="V38">
        <f t="shared" si="3"/>
        <v>0</v>
      </c>
      <c r="W38" s="66"/>
      <c r="X38" s="66"/>
      <c r="Y38" s="66"/>
      <c r="AB38" s="45"/>
      <c r="AC38" s="132" t="s">
        <v>135</v>
      </c>
      <c r="AD38" s="135">
        <v>3</v>
      </c>
      <c r="AE38">
        <f t="shared" si="0"/>
        <v>5500</v>
      </c>
      <c r="AF38" s="135"/>
    </row>
    <row r="39" spans="1:32" x14ac:dyDescent="0.25">
      <c r="A39" s="8" t="s">
        <v>19</v>
      </c>
      <c r="B39" s="8"/>
      <c r="C39" s="8"/>
      <c r="D39" s="8"/>
      <c r="E39" s="8"/>
      <c r="F39" s="13">
        <f>SUM(F9:F38)</f>
        <v>0</v>
      </c>
      <c r="G39" s="26"/>
      <c r="H39" s="27">
        <f>SUM(H9:H38)</f>
        <v>0</v>
      </c>
      <c r="I39" s="9"/>
      <c r="J39" s="9"/>
      <c r="K39" s="31"/>
      <c r="L39" s="32">
        <f>SUM(L9:L38)</f>
        <v>0</v>
      </c>
      <c r="M39" s="9"/>
      <c r="V39" s="66"/>
      <c r="W39" s="66"/>
      <c r="X39" s="66"/>
      <c r="AB39" s="45"/>
      <c r="AC39" s="132" t="s">
        <v>54</v>
      </c>
      <c r="AD39" s="133">
        <v>2</v>
      </c>
      <c r="AE39">
        <f t="shared" si="0"/>
        <v>5300</v>
      </c>
    </row>
    <row r="40" spans="1:32" x14ac:dyDescent="0.25">
      <c r="Y40" s="66"/>
      <c r="AB40" s="45"/>
      <c r="AC40" s="137" t="s">
        <v>41</v>
      </c>
      <c r="AD40" s="133">
        <v>1</v>
      </c>
      <c r="AE40">
        <f t="shared" si="0"/>
        <v>5000</v>
      </c>
    </row>
    <row r="41" spans="1:32" x14ac:dyDescent="0.25">
      <c r="A41" s="226" t="s">
        <v>21</v>
      </c>
      <c r="B41" s="226"/>
      <c r="C41" s="73">
        <f>H39</f>
        <v>0</v>
      </c>
      <c r="E41" s="215" t="s">
        <v>22</v>
      </c>
      <c r="F41" s="215"/>
      <c r="G41" s="215"/>
      <c r="H41" s="33">
        <f>F39</f>
        <v>0</v>
      </c>
      <c r="I41" s="52" t="s">
        <v>23</v>
      </c>
      <c r="J41" s="34">
        <f>L39</f>
        <v>0</v>
      </c>
      <c r="K41" s="1"/>
      <c r="L41" s="1"/>
      <c r="M41" s="1"/>
      <c r="AB41" s="45"/>
      <c r="AC41" s="137" t="s">
        <v>46</v>
      </c>
      <c r="AD41" s="133">
        <v>2</v>
      </c>
      <c r="AE41">
        <f t="shared" si="0"/>
        <v>5300</v>
      </c>
    </row>
    <row r="42" spans="1:32" x14ac:dyDescent="0.25">
      <c r="A42" s="215" t="s">
        <v>24</v>
      </c>
      <c r="B42" s="215"/>
      <c r="C42" s="54">
        <f>F39</f>
        <v>0</v>
      </c>
      <c r="E42" s="215" t="s">
        <v>25</v>
      </c>
      <c r="F42" s="215"/>
      <c r="G42" s="215"/>
      <c r="H42" s="33">
        <f>SUM(T9:T37)</f>
        <v>0</v>
      </c>
      <c r="I42" s="51" t="s">
        <v>26</v>
      </c>
      <c r="J42" s="35">
        <f>C41*W2*S1</f>
        <v>0</v>
      </c>
      <c r="K42" s="1"/>
      <c r="L42" s="1"/>
      <c r="M42" s="1"/>
      <c r="AB42" s="45"/>
      <c r="AC42" s="137" t="s">
        <v>45</v>
      </c>
      <c r="AD42" s="133">
        <v>2</v>
      </c>
      <c r="AE42">
        <f t="shared" si="0"/>
        <v>5300</v>
      </c>
    </row>
    <row r="43" spans="1:32" x14ac:dyDescent="0.25">
      <c r="A43" s="215" t="s">
        <v>27</v>
      </c>
      <c r="B43" s="215"/>
      <c r="C43" s="54">
        <v>0</v>
      </c>
      <c r="E43" s="215"/>
      <c r="F43" s="215"/>
      <c r="G43" s="215"/>
      <c r="H43" s="33"/>
      <c r="I43" s="53" t="s">
        <v>19</v>
      </c>
      <c r="J43" s="36">
        <f>J42+Y1</f>
        <v>0</v>
      </c>
      <c r="K43" s="1"/>
      <c r="L43" s="1"/>
      <c r="M43" s="1"/>
      <c r="AB43" s="45"/>
      <c r="AC43" s="134" t="s">
        <v>474</v>
      </c>
      <c r="AD43" s="133">
        <v>1</v>
      </c>
      <c r="AE43">
        <f t="shared" si="0"/>
        <v>5000</v>
      </c>
    </row>
    <row r="44" spans="1:32" x14ac:dyDescent="0.25">
      <c r="D44" s="1"/>
      <c r="E44" s="1"/>
      <c r="F44" s="1"/>
      <c r="G44" s="1"/>
      <c r="H44" s="1"/>
      <c r="I44" s="205"/>
      <c r="J44" s="205"/>
      <c r="K44" s="1"/>
      <c r="L44" s="1"/>
      <c r="M44" s="1"/>
      <c r="Y44" s="66"/>
      <c r="AB44" s="45"/>
      <c r="AC44" s="132" t="s">
        <v>475</v>
      </c>
      <c r="AD44" s="133">
        <v>1</v>
      </c>
      <c r="AE44">
        <f t="shared" si="0"/>
        <v>5000</v>
      </c>
    </row>
    <row r="45" spans="1:32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AB45" s="45"/>
      <c r="AC45" s="132" t="s">
        <v>476</v>
      </c>
      <c r="AD45" s="133">
        <v>1</v>
      </c>
      <c r="AE45">
        <f t="shared" si="0"/>
        <v>5000</v>
      </c>
    </row>
    <row r="46" spans="1:32" x14ac:dyDescent="0.25">
      <c r="A46" s="1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AB46" s="45"/>
      <c r="AC46" s="137" t="s">
        <v>44</v>
      </c>
      <c r="AD46" s="133">
        <v>2</v>
      </c>
      <c r="AE46">
        <f t="shared" si="0"/>
        <v>5300</v>
      </c>
    </row>
    <row r="47" spans="1:32" x14ac:dyDescent="0.25">
      <c r="A47" s="1" t="s">
        <v>29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AB47" s="45"/>
      <c r="AC47" s="137" t="s">
        <v>47</v>
      </c>
      <c r="AD47" s="133">
        <v>2</v>
      </c>
      <c r="AE47">
        <f t="shared" si="0"/>
        <v>5300</v>
      </c>
    </row>
    <row r="48" spans="1:3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AB48" s="45"/>
      <c r="AC48" s="137" t="s">
        <v>213</v>
      </c>
      <c r="AD48" s="133">
        <v>4</v>
      </c>
      <c r="AE48">
        <f t="shared" si="0"/>
        <v>5900</v>
      </c>
    </row>
    <row r="49" spans="1:32" x14ac:dyDescent="0.25">
      <c r="A49" s="10" t="s">
        <v>3</v>
      </c>
      <c r="B49" s="10"/>
      <c r="C49" s="10"/>
      <c r="D49" s="11"/>
      <c r="E49" s="11"/>
      <c r="F49" s="16"/>
      <c r="G49" s="1"/>
      <c r="H49" s="1"/>
      <c r="I49" s="1"/>
      <c r="J49" s="1"/>
      <c r="K49" s="10" t="s">
        <v>30</v>
      </c>
      <c r="L49" s="11"/>
      <c r="M49" s="11"/>
      <c r="AB49" s="47"/>
      <c r="AC49" s="132" t="s">
        <v>214</v>
      </c>
      <c r="AD49" s="135">
        <v>1</v>
      </c>
      <c r="AE49">
        <f t="shared" si="0"/>
        <v>5000</v>
      </c>
      <c r="AF49" s="135"/>
    </row>
    <row r="50" spans="1:32" x14ac:dyDescent="0.25">
      <c r="A50" s="1" t="s">
        <v>31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AB50" s="46"/>
      <c r="AC50" s="132" t="s">
        <v>215</v>
      </c>
      <c r="AD50" s="135">
        <v>1</v>
      </c>
      <c r="AE50">
        <f t="shared" si="0"/>
        <v>5000</v>
      </c>
      <c r="AF50" s="135"/>
    </row>
    <row r="51" spans="1:32" x14ac:dyDescent="0.25">
      <c r="A51" s="1" t="s">
        <v>32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AB51" s="46"/>
      <c r="AC51" s="132" t="s">
        <v>216</v>
      </c>
      <c r="AD51" s="135">
        <v>1</v>
      </c>
      <c r="AE51">
        <f t="shared" si="0"/>
        <v>5000</v>
      </c>
      <c r="AF51" s="135"/>
    </row>
    <row r="52" spans="1:32" x14ac:dyDescent="0.25">
      <c r="AB52" s="47"/>
      <c r="AC52" s="137" t="s">
        <v>217</v>
      </c>
      <c r="AD52" s="133">
        <v>2</v>
      </c>
      <c r="AE52">
        <f t="shared" si="0"/>
        <v>5300</v>
      </c>
      <c r="AF52" s="133" t="s">
        <v>171</v>
      </c>
    </row>
    <row r="53" spans="1:32" x14ac:dyDescent="0.25">
      <c r="AB53" s="43"/>
      <c r="AC53" s="137" t="s">
        <v>63</v>
      </c>
      <c r="AD53" s="133">
        <v>1</v>
      </c>
      <c r="AE53">
        <f t="shared" si="0"/>
        <v>5000</v>
      </c>
      <c r="AF53" s="133" t="s">
        <v>171</v>
      </c>
    </row>
    <row r="54" spans="1:32" x14ac:dyDescent="0.25">
      <c r="AB54" s="43"/>
      <c r="AC54" s="134" t="s">
        <v>218</v>
      </c>
      <c r="AD54" s="135">
        <v>1</v>
      </c>
      <c r="AE54">
        <f t="shared" si="0"/>
        <v>5000</v>
      </c>
      <c r="AF54" s="135"/>
    </row>
    <row r="55" spans="1:32" x14ac:dyDescent="0.25">
      <c r="AB55" s="46"/>
      <c r="AC55" s="134" t="s">
        <v>219</v>
      </c>
      <c r="AD55" s="135">
        <v>1</v>
      </c>
      <c r="AE55">
        <f t="shared" si="0"/>
        <v>5000</v>
      </c>
      <c r="AF55" s="135"/>
    </row>
    <row r="56" spans="1:32" x14ac:dyDescent="0.25">
      <c r="AB56" s="43"/>
      <c r="AC56" s="134" t="s">
        <v>220</v>
      </c>
      <c r="AD56" s="135">
        <v>1</v>
      </c>
      <c r="AE56">
        <f t="shared" si="0"/>
        <v>5000</v>
      </c>
      <c r="AF56" s="135"/>
    </row>
    <row r="57" spans="1:32" x14ac:dyDescent="0.25">
      <c r="AB57" s="43"/>
      <c r="AC57" s="134" t="s">
        <v>221</v>
      </c>
      <c r="AD57" s="135">
        <v>1</v>
      </c>
      <c r="AE57">
        <f t="shared" si="0"/>
        <v>5000</v>
      </c>
      <c r="AF57" s="135"/>
    </row>
    <row r="58" spans="1:32" x14ac:dyDescent="0.25">
      <c r="AB58" s="43"/>
      <c r="AC58" s="132" t="s">
        <v>222</v>
      </c>
      <c r="AD58" s="135">
        <v>4</v>
      </c>
      <c r="AE58">
        <f t="shared" ref="AE58:AE115" si="13">VLOOKUP(AD58,$Z$1:$AA$4,2,0)</f>
        <v>5900</v>
      </c>
      <c r="AF58" s="135"/>
    </row>
    <row r="59" spans="1:32" x14ac:dyDescent="0.25">
      <c r="AB59" s="43"/>
      <c r="AC59" s="136" t="s">
        <v>223</v>
      </c>
      <c r="AD59" s="135">
        <v>1</v>
      </c>
      <c r="AE59">
        <f t="shared" si="13"/>
        <v>5000</v>
      </c>
      <c r="AF59" s="135"/>
    </row>
    <row r="60" spans="1:32" x14ac:dyDescent="0.25">
      <c r="AB60" s="43"/>
      <c r="AC60" s="134" t="s">
        <v>224</v>
      </c>
      <c r="AD60" s="135">
        <v>1</v>
      </c>
      <c r="AE60">
        <f t="shared" si="13"/>
        <v>5000</v>
      </c>
      <c r="AF60" s="135"/>
    </row>
    <row r="61" spans="1:32" x14ac:dyDescent="0.25">
      <c r="AB61" s="43"/>
      <c r="AC61" s="134" t="s">
        <v>225</v>
      </c>
      <c r="AD61" s="135">
        <v>4</v>
      </c>
      <c r="AE61">
        <f t="shared" si="13"/>
        <v>5900</v>
      </c>
      <c r="AF61" s="135"/>
    </row>
    <row r="62" spans="1:32" x14ac:dyDescent="0.25">
      <c r="AB62" s="47"/>
      <c r="AC62" s="132" t="s">
        <v>136</v>
      </c>
      <c r="AD62" s="133">
        <v>4</v>
      </c>
      <c r="AE62">
        <f t="shared" si="13"/>
        <v>5900</v>
      </c>
      <c r="AF62" s="133" t="s">
        <v>171</v>
      </c>
    </row>
    <row r="63" spans="1:32" x14ac:dyDescent="0.25">
      <c r="AB63" s="47"/>
      <c r="AC63" s="134" t="s">
        <v>226</v>
      </c>
      <c r="AD63" s="135">
        <v>1</v>
      </c>
      <c r="AE63">
        <f t="shared" si="13"/>
        <v>5000</v>
      </c>
      <c r="AF63" s="135"/>
    </row>
    <row r="64" spans="1:32" x14ac:dyDescent="0.25">
      <c r="AB64" s="47"/>
      <c r="AC64" s="134" t="s">
        <v>227</v>
      </c>
      <c r="AD64" s="135">
        <v>1</v>
      </c>
      <c r="AE64">
        <f t="shared" si="13"/>
        <v>5000</v>
      </c>
      <c r="AF64" s="135"/>
    </row>
    <row r="65" spans="28:32" x14ac:dyDescent="0.25">
      <c r="AB65" s="46"/>
      <c r="AC65" s="134" t="s">
        <v>228</v>
      </c>
      <c r="AD65" s="135">
        <v>1</v>
      </c>
      <c r="AE65">
        <f t="shared" si="13"/>
        <v>5000</v>
      </c>
      <c r="AF65" s="135"/>
    </row>
    <row r="66" spans="28:32" x14ac:dyDescent="0.25">
      <c r="AB66" s="46"/>
      <c r="AC66" s="134" t="s">
        <v>229</v>
      </c>
      <c r="AD66" s="135">
        <v>1</v>
      </c>
      <c r="AE66">
        <f t="shared" si="13"/>
        <v>5000</v>
      </c>
      <c r="AF66" s="135"/>
    </row>
    <row r="67" spans="28:32" x14ac:dyDescent="0.25">
      <c r="AB67" s="43"/>
      <c r="AC67" s="134" t="s">
        <v>230</v>
      </c>
      <c r="AD67" s="135">
        <v>4</v>
      </c>
      <c r="AE67">
        <f t="shared" si="13"/>
        <v>5900</v>
      </c>
      <c r="AF67" s="135"/>
    </row>
    <row r="68" spans="28:32" x14ac:dyDescent="0.25">
      <c r="AB68" s="43"/>
      <c r="AC68" s="134" t="s">
        <v>231</v>
      </c>
      <c r="AD68" s="135">
        <v>1</v>
      </c>
      <c r="AE68">
        <f t="shared" si="13"/>
        <v>5000</v>
      </c>
      <c r="AF68" s="135"/>
    </row>
    <row r="69" spans="28:32" x14ac:dyDescent="0.25">
      <c r="AB69" s="43"/>
      <c r="AC69" s="132" t="s">
        <v>232</v>
      </c>
      <c r="AD69" s="135">
        <v>1</v>
      </c>
      <c r="AE69">
        <f t="shared" si="13"/>
        <v>5000</v>
      </c>
      <c r="AF69" s="135"/>
    </row>
    <row r="70" spans="28:32" x14ac:dyDescent="0.25">
      <c r="AB70" s="46"/>
      <c r="AC70" s="134" t="s">
        <v>233</v>
      </c>
      <c r="AD70" s="135">
        <v>4</v>
      </c>
      <c r="AE70">
        <f t="shared" si="13"/>
        <v>5900</v>
      </c>
      <c r="AF70" s="135"/>
    </row>
    <row r="71" spans="28:32" x14ac:dyDescent="0.25">
      <c r="AB71" s="43"/>
      <c r="AC71" s="136" t="s">
        <v>137</v>
      </c>
      <c r="AD71" s="133">
        <v>4</v>
      </c>
      <c r="AE71">
        <f t="shared" si="13"/>
        <v>5900</v>
      </c>
    </row>
    <row r="72" spans="28:32" x14ac:dyDescent="0.25">
      <c r="AB72" s="46"/>
      <c r="AC72" s="134" t="s">
        <v>234</v>
      </c>
      <c r="AD72" s="133">
        <v>1</v>
      </c>
      <c r="AE72">
        <f t="shared" si="13"/>
        <v>5000</v>
      </c>
    </row>
    <row r="73" spans="28:32" x14ac:dyDescent="0.25">
      <c r="AB73" s="45"/>
      <c r="AC73" s="132" t="s">
        <v>235</v>
      </c>
      <c r="AD73" s="133">
        <v>4</v>
      </c>
      <c r="AE73">
        <f t="shared" si="13"/>
        <v>5900</v>
      </c>
    </row>
    <row r="74" spans="28:32" x14ac:dyDescent="0.25">
      <c r="AB74" s="43"/>
      <c r="AC74" s="132" t="s">
        <v>236</v>
      </c>
      <c r="AD74" s="133">
        <v>4</v>
      </c>
      <c r="AE74">
        <f t="shared" si="13"/>
        <v>5900</v>
      </c>
    </row>
    <row r="75" spans="28:32" x14ac:dyDescent="0.25">
      <c r="AB75" s="43"/>
      <c r="AC75" s="132" t="s">
        <v>138</v>
      </c>
      <c r="AD75" s="133">
        <v>4</v>
      </c>
      <c r="AE75">
        <f t="shared" si="13"/>
        <v>5900</v>
      </c>
    </row>
    <row r="76" spans="28:32" x14ac:dyDescent="0.25">
      <c r="AB76" s="43"/>
      <c r="AC76" s="132" t="s">
        <v>237</v>
      </c>
      <c r="AD76" s="133">
        <v>4</v>
      </c>
      <c r="AE76">
        <f t="shared" si="13"/>
        <v>5900</v>
      </c>
    </row>
    <row r="77" spans="28:32" x14ac:dyDescent="0.25">
      <c r="AB77" s="43"/>
      <c r="AC77" s="132" t="s">
        <v>139</v>
      </c>
      <c r="AD77" s="133">
        <v>4</v>
      </c>
      <c r="AE77">
        <f t="shared" si="13"/>
        <v>5900</v>
      </c>
    </row>
    <row r="78" spans="28:32" x14ac:dyDescent="0.25">
      <c r="AB78" s="43"/>
      <c r="AC78" s="132" t="s">
        <v>238</v>
      </c>
      <c r="AD78" s="133">
        <v>4</v>
      </c>
      <c r="AE78">
        <f t="shared" si="13"/>
        <v>5900</v>
      </c>
    </row>
    <row r="79" spans="28:32" x14ac:dyDescent="0.25">
      <c r="AB79" s="43"/>
      <c r="AC79" s="137" t="s">
        <v>239</v>
      </c>
      <c r="AD79" s="135">
        <v>3</v>
      </c>
      <c r="AE79">
        <f t="shared" si="13"/>
        <v>5500</v>
      </c>
      <c r="AF79" s="135"/>
    </row>
    <row r="80" spans="28:32" x14ac:dyDescent="0.25">
      <c r="AB80" s="43"/>
      <c r="AC80" s="134" t="s">
        <v>240</v>
      </c>
      <c r="AD80" s="135">
        <v>1</v>
      </c>
      <c r="AE80">
        <f t="shared" si="13"/>
        <v>5000</v>
      </c>
      <c r="AF80" s="135"/>
    </row>
    <row r="81" spans="28:32" x14ac:dyDescent="0.25">
      <c r="AB81" s="47"/>
      <c r="AC81" s="134" t="s">
        <v>477</v>
      </c>
      <c r="AD81" s="135">
        <v>3</v>
      </c>
      <c r="AE81">
        <f t="shared" si="13"/>
        <v>5500</v>
      </c>
      <c r="AF81" s="135"/>
    </row>
    <row r="82" spans="28:32" x14ac:dyDescent="0.25">
      <c r="AB82" s="43"/>
      <c r="AC82" s="132" t="s">
        <v>478</v>
      </c>
      <c r="AD82" s="133">
        <v>3</v>
      </c>
      <c r="AE82">
        <f t="shared" si="13"/>
        <v>5500</v>
      </c>
    </row>
    <row r="83" spans="28:32" x14ac:dyDescent="0.25">
      <c r="AB83" s="43"/>
      <c r="AC83" s="137" t="s">
        <v>241</v>
      </c>
      <c r="AD83" s="135">
        <v>1</v>
      </c>
      <c r="AE83">
        <f t="shared" si="13"/>
        <v>5000</v>
      </c>
      <c r="AF83" s="135"/>
    </row>
    <row r="84" spans="28:32" x14ac:dyDescent="0.25">
      <c r="AB84" s="43"/>
      <c r="AC84" s="134" t="s">
        <v>479</v>
      </c>
      <c r="AD84" s="135">
        <v>3</v>
      </c>
      <c r="AE84">
        <f t="shared" si="13"/>
        <v>5500</v>
      </c>
      <c r="AF84" s="135"/>
    </row>
    <row r="85" spans="28:32" x14ac:dyDescent="0.25">
      <c r="AB85" s="43"/>
      <c r="AC85" s="134" t="s">
        <v>242</v>
      </c>
      <c r="AD85" s="135">
        <v>3</v>
      </c>
      <c r="AE85">
        <f t="shared" si="13"/>
        <v>5500</v>
      </c>
      <c r="AF85" s="135"/>
    </row>
    <row r="86" spans="28:32" x14ac:dyDescent="0.25">
      <c r="AB86" s="43"/>
      <c r="AC86" s="136" t="s">
        <v>140</v>
      </c>
      <c r="AD86" s="133">
        <v>4</v>
      </c>
      <c r="AE86">
        <f t="shared" si="13"/>
        <v>5900</v>
      </c>
    </row>
    <row r="87" spans="28:32" x14ac:dyDescent="0.25">
      <c r="AB87" s="43"/>
      <c r="AC87" s="132" t="s">
        <v>243</v>
      </c>
      <c r="AD87" s="133">
        <v>4</v>
      </c>
      <c r="AE87">
        <f t="shared" si="13"/>
        <v>5900</v>
      </c>
    </row>
    <row r="88" spans="28:32" x14ac:dyDescent="0.25">
      <c r="AB88" s="43"/>
      <c r="AC88" s="134" t="s">
        <v>244</v>
      </c>
      <c r="AD88" s="133">
        <v>1</v>
      </c>
      <c r="AE88">
        <f t="shared" si="13"/>
        <v>5000</v>
      </c>
      <c r="AF88" s="133" t="s">
        <v>171</v>
      </c>
    </row>
    <row r="89" spans="28:32" x14ac:dyDescent="0.25">
      <c r="AB89" s="47"/>
      <c r="AC89" s="137" t="s">
        <v>57</v>
      </c>
      <c r="AD89" s="133">
        <v>1</v>
      </c>
      <c r="AE89">
        <f t="shared" si="13"/>
        <v>5000</v>
      </c>
      <c r="AF89" s="154" t="s">
        <v>171</v>
      </c>
    </row>
    <row r="90" spans="28:32" x14ac:dyDescent="0.25">
      <c r="AB90" s="46"/>
      <c r="AC90" s="137" t="s">
        <v>58</v>
      </c>
      <c r="AD90" s="133">
        <v>1</v>
      </c>
      <c r="AE90">
        <f t="shared" si="13"/>
        <v>5000</v>
      </c>
      <c r="AF90" s="154" t="s">
        <v>171</v>
      </c>
    </row>
    <row r="91" spans="28:32" x14ac:dyDescent="0.25">
      <c r="AB91" s="43"/>
      <c r="AC91" s="132" t="s">
        <v>245</v>
      </c>
      <c r="AD91" s="135">
        <v>1</v>
      </c>
      <c r="AE91">
        <f t="shared" si="13"/>
        <v>5000</v>
      </c>
      <c r="AF91" s="135"/>
    </row>
    <row r="92" spans="28:32" x14ac:dyDescent="0.25">
      <c r="AB92" s="43"/>
      <c r="AC92" s="134" t="s">
        <v>246</v>
      </c>
      <c r="AD92" s="135">
        <v>1</v>
      </c>
      <c r="AE92">
        <f t="shared" si="13"/>
        <v>5000</v>
      </c>
      <c r="AF92" s="135"/>
    </row>
    <row r="93" spans="28:32" x14ac:dyDescent="0.25">
      <c r="AB93" s="43"/>
      <c r="AC93" s="132" t="s">
        <v>247</v>
      </c>
      <c r="AD93" s="135">
        <v>1</v>
      </c>
      <c r="AE93">
        <f t="shared" si="13"/>
        <v>5000</v>
      </c>
      <c r="AF93" s="135"/>
    </row>
    <row r="94" spans="28:32" x14ac:dyDescent="0.25">
      <c r="AB94" s="46"/>
      <c r="AC94" s="132" t="s">
        <v>248</v>
      </c>
      <c r="AD94" s="135">
        <v>1</v>
      </c>
      <c r="AE94">
        <f t="shared" si="13"/>
        <v>5000</v>
      </c>
      <c r="AF94" s="135"/>
    </row>
    <row r="95" spans="28:32" x14ac:dyDescent="0.25">
      <c r="AB95" s="47"/>
      <c r="AC95" s="134" t="s">
        <v>249</v>
      </c>
      <c r="AD95" s="135">
        <v>1</v>
      </c>
      <c r="AE95">
        <f t="shared" si="13"/>
        <v>5000</v>
      </c>
      <c r="AF95" s="135"/>
    </row>
    <row r="96" spans="28:32" x14ac:dyDescent="0.25">
      <c r="AB96" s="46"/>
      <c r="AC96" s="134" t="s">
        <v>250</v>
      </c>
      <c r="AD96" s="135">
        <v>1</v>
      </c>
      <c r="AE96">
        <f t="shared" si="13"/>
        <v>5000</v>
      </c>
      <c r="AF96" s="135"/>
    </row>
    <row r="97" spans="28:32" x14ac:dyDescent="0.25">
      <c r="AB97" s="43"/>
      <c r="AC97" s="134" t="s">
        <v>251</v>
      </c>
      <c r="AD97" s="135">
        <v>1</v>
      </c>
      <c r="AE97">
        <f t="shared" si="13"/>
        <v>5000</v>
      </c>
      <c r="AF97" s="135"/>
    </row>
    <row r="98" spans="28:32" x14ac:dyDescent="0.25">
      <c r="AB98" s="43"/>
      <c r="AC98" s="134" t="s">
        <v>252</v>
      </c>
      <c r="AD98" s="135">
        <v>1</v>
      </c>
      <c r="AE98">
        <f t="shared" si="13"/>
        <v>5000</v>
      </c>
      <c r="AF98" s="135"/>
    </row>
    <row r="99" spans="28:32" x14ac:dyDescent="0.25">
      <c r="AB99" s="43"/>
      <c r="AC99" s="134" t="s">
        <v>253</v>
      </c>
      <c r="AD99" s="135">
        <v>1</v>
      </c>
      <c r="AE99">
        <f t="shared" si="13"/>
        <v>5000</v>
      </c>
      <c r="AF99" s="135"/>
    </row>
    <row r="100" spans="28:32" x14ac:dyDescent="0.25">
      <c r="AB100" s="45"/>
      <c r="AC100" s="137" t="s">
        <v>62</v>
      </c>
      <c r="AD100" s="133">
        <v>2</v>
      </c>
      <c r="AE100">
        <f t="shared" si="13"/>
        <v>5300</v>
      </c>
      <c r="AF100" s="154" t="s">
        <v>171</v>
      </c>
    </row>
    <row r="101" spans="28:32" ht="25.5" x14ac:dyDescent="0.25">
      <c r="AB101" s="47"/>
      <c r="AC101" s="137" t="s">
        <v>61</v>
      </c>
      <c r="AD101" s="133">
        <v>2</v>
      </c>
      <c r="AE101">
        <f t="shared" si="13"/>
        <v>5300</v>
      </c>
      <c r="AF101" s="154" t="s">
        <v>171</v>
      </c>
    </row>
    <row r="102" spans="28:32" x14ac:dyDescent="0.25">
      <c r="AB102" s="43"/>
      <c r="AC102" s="137" t="s">
        <v>60</v>
      </c>
      <c r="AD102" s="133">
        <v>2</v>
      </c>
      <c r="AE102">
        <f t="shared" si="13"/>
        <v>5300</v>
      </c>
      <c r="AF102" s="154" t="s">
        <v>171</v>
      </c>
    </row>
    <row r="103" spans="28:32" x14ac:dyDescent="0.25">
      <c r="AB103" s="43"/>
      <c r="AC103" s="137" t="s">
        <v>59</v>
      </c>
      <c r="AD103" s="133">
        <v>2</v>
      </c>
      <c r="AE103">
        <f t="shared" si="13"/>
        <v>5300</v>
      </c>
      <c r="AF103" s="154" t="s">
        <v>171</v>
      </c>
    </row>
    <row r="104" spans="28:32" x14ac:dyDescent="0.25">
      <c r="AB104" s="43"/>
      <c r="AC104" s="134" t="s">
        <v>254</v>
      </c>
      <c r="AD104" s="133">
        <v>1</v>
      </c>
      <c r="AE104">
        <f t="shared" si="13"/>
        <v>5000</v>
      </c>
      <c r="AF104" s="133" t="s">
        <v>171</v>
      </c>
    </row>
    <row r="105" spans="28:32" x14ac:dyDescent="0.25">
      <c r="AB105" s="43"/>
      <c r="AC105" s="132" t="s">
        <v>255</v>
      </c>
      <c r="AD105" s="133">
        <v>4</v>
      </c>
      <c r="AE105">
        <f t="shared" si="13"/>
        <v>5900</v>
      </c>
    </row>
    <row r="106" spans="28:32" x14ac:dyDescent="0.25">
      <c r="AB106" s="47"/>
      <c r="AC106" s="137" t="s">
        <v>64</v>
      </c>
      <c r="AD106" s="133">
        <v>4</v>
      </c>
      <c r="AE106">
        <f t="shared" si="13"/>
        <v>5900</v>
      </c>
    </row>
    <row r="107" spans="28:32" x14ac:dyDescent="0.25">
      <c r="AB107" s="43"/>
      <c r="AC107" s="137" t="s">
        <v>256</v>
      </c>
      <c r="AD107" s="133">
        <v>4</v>
      </c>
      <c r="AE107">
        <f t="shared" si="13"/>
        <v>5900</v>
      </c>
    </row>
    <row r="108" spans="28:32" x14ac:dyDescent="0.25">
      <c r="AB108" s="45"/>
      <c r="AC108" s="137" t="s">
        <v>480</v>
      </c>
      <c r="AD108" s="133">
        <v>2</v>
      </c>
      <c r="AE108">
        <f t="shared" si="13"/>
        <v>5300</v>
      </c>
      <c r="AF108" s="133" t="s">
        <v>171</v>
      </c>
    </row>
    <row r="109" spans="28:32" x14ac:dyDescent="0.25">
      <c r="AB109" s="45"/>
      <c r="AC109" s="132" t="s">
        <v>257</v>
      </c>
      <c r="AD109" s="133">
        <v>4</v>
      </c>
      <c r="AE109">
        <f t="shared" si="13"/>
        <v>5900</v>
      </c>
    </row>
    <row r="110" spans="28:32" x14ac:dyDescent="0.25">
      <c r="AB110" s="45"/>
      <c r="AC110" s="136" t="s">
        <v>141</v>
      </c>
      <c r="AD110" s="133">
        <v>4</v>
      </c>
      <c r="AE110">
        <f t="shared" si="13"/>
        <v>5900</v>
      </c>
    </row>
    <row r="111" spans="28:32" x14ac:dyDescent="0.25">
      <c r="AB111" s="45"/>
      <c r="AC111" s="132" t="s">
        <v>142</v>
      </c>
      <c r="AD111" s="133">
        <v>4</v>
      </c>
      <c r="AE111">
        <f t="shared" si="13"/>
        <v>5900</v>
      </c>
    </row>
    <row r="112" spans="28:32" x14ac:dyDescent="0.25">
      <c r="AB112" s="46"/>
      <c r="AC112" s="134" t="s">
        <v>481</v>
      </c>
      <c r="AD112" s="135">
        <v>3</v>
      </c>
      <c r="AE112">
        <f t="shared" si="13"/>
        <v>5500</v>
      </c>
      <c r="AF112" s="135"/>
    </row>
    <row r="113" spans="28:32" x14ac:dyDescent="0.25">
      <c r="AB113" s="43"/>
      <c r="AC113" s="132" t="s">
        <v>143</v>
      </c>
      <c r="AD113" s="133">
        <v>4</v>
      </c>
      <c r="AE113">
        <f t="shared" si="13"/>
        <v>5900</v>
      </c>
    </row>
    <row r="114" spans="28:32" ht="25.5" x14ac:dyDescent="0.25">
      <c r="AB114" s="43"/>
      <c r="AC114" s="132" t="s">
        <v>258</v>
      </c>
      <c r="AD114" s="133">
        <v>2</v>
      </c>
      <c r="AE114">
        <f t="shared" si="13"/>
        <v>5300</v>
      </c>
    </row>
    <row r="115" spans="28:32" x14ac:dyDescent="0.25">
      <c r="AB115" s="47"/>
      <c r="AC115" s="132" t="s">
        <v>259</v>
      </c>
      <c r="AD115" s="133">
        <v>2</v>
      </c>
      <c r="AE115">
        <f t="shared" si="13"/>
        <v>5300</v>
      </c>
    </row>
    <row r="116" spans="28:32" x14ac:dyDescent="0.25">
      <c r="AB116" s="43"/>
      <c r="AC116" s="132" t="s">
        <v>144</v>
      </c>
      <c r="AD116" s="133">
        <v>4</v>
      </c>
      <c r="AE116">
        <f t="shared" ref="AE116:AE179" si="14">VLOOKUP(AD116,$Z$1:$AA$4,2,0)</f>
        <v>5900</v>
      </c>
      <c r="AF116" s="133" t="s">
        <v>171</v>
      </c>
    </row>
    <row r="117" spans="28:32" x14ac:dyDescent="0.25">
      <c r="AB117" s="43"/>
      <c r="AC117" s="134" t="s">
        <v>260</v>
      </c>
      <c r="AD117" s="135">
        <v>1</v>
      </c>
      <c r="AE117">
        <f t="shared" si="14"/>
        <v>5000</v>
      </c>
      <c r="AF117" s="135"/>
    </row>
    <row r="118" spans="28:32" x14ac:dyDescent="0.25">
      <c r="AB118" s="46"/>
      <c r="AC118" s="134" t="s">
        <v>261</v>
      </c>
      <c r="AD118" s="135">
        <v>3</v>
      </c>
      <c r="AE118">
        <f t="shared" si="14"/>
        <v>5500</v>
      </c>
      <c r="AF118" s="135"/>
    </row>
    <row r="119" spans="28:32" x14ac:dyDescent="0.25">
      <c r="AB119" s="43"/>
      <c r="AC119" s="132" t="s">
        <v>262</v>
      </c>
      <c r="AD119" s="135">
        <v>3</v>
      </c>
      <c r="AE119">
        <f t="shared" si="14"/>
        <v>5500</v>
      </c>
      <c r="AF119" s="135"/>
    </row>
    <row r="120" spans="28:32" x14ac:dyDescent="0.25">
      <c r="AB120" s="43"/>
      <c r="AC120" s="134" t="s">
        <v>263</v>
      </c>
      <c r="AD120" s="135">
        <v>3</v>
      </c>
      <c r="AE120">
        <f t="shared" si="14"/>
        <v>5500</v>
      </c>
      <c r="AF120" s="135"/>
    </row>
    <row r="121" spans="28:32" x14ac:dyDescent="0.25">
      <c r="AB121" s="47"/>
      <c r="AC121" s="137" t="s">
        <v>264</v>
      </c>
      <c r="AD121" s="135">
        <v>3</v>
      </c>
      <c r="AE121">
        <f t="shared" si="14"/>
        <v>5500</v>
      </c>
      <c r="AF121" s="135"/>
    </row>
    <row r="122" spans="28:32" x14ac:dyDescent="0.25">
      <c r="AB122" s="46"/>
      <c r="AC122" s="134" t="s">
        <v>265</v>
      </c>
      <c r="AD122" s="135">
        <v>3</v>
      </c>
      <c r="AE122">
        <f t="shared" si="14"/>
        <v>5500</v>
      </c>
      <c r="AF122" s="135"/>
    </row>
    <row r="123" spans="28:32" x14ac:dyDescent="0.25">
      <c r="AB123" s="43"/>
      <c r="AC123" s="132" t="s">
        <v>266</v>
      </c>
      <c r="AD123" s="135">
        <v>3</v>
      </c>
      <c r="AE123">
        <f t="shared" si="14"/>
        <v>5500</v>
      </c>
      <c r="AF123" s="135"/>
    </row>
    <row r="124" spans="28:32" x14ac:dyDescent="0.25">
      <c r="AB124" s="47"/>
      <c r="AC124" s="132" t="s">
        <v>267</v>
      </c>
      <c r="AD124" s="135">
        <v>3</v>
      </c>
      <c r="AE124">
        <f t="shared" si="14"/>
        <v>5500</v>
      </c>
      <c r="AF124" s="135"/>
    </row>
    <row r="125" spans="28:32" x14ac:dyDescent="0.25">
      <c r="AB125" s="43"/>
      <c r="AC125" s="132" t="s">
        <v>145</v>
      </c>
      <c r="AD125" s="133">
        <v>4</v>
      </c>
      <c r="AE125">
        <f t="shared" si="14"/>
        <v>5900</v>
      </c>
    </row>
    <row r="126" spans="28:32" x14ac:dyDescent="0.25">
      <c r="AB126" s="45"/>
      <c r="AC126" s="132" t="s">
        <v>268</v>
      </c>
      <c r="AD126" s="133">
        <v>4</v>
      </c>
      <c r="AE126">
        <f t="shared" si="14"/>
        <v>5900</v>
      </c>
    </row>
    <row r="127" spans="28:32" x14ac:dyDescent="0.25">
      <c r="AC127" s="132" t="s">
        <v>146</v>
      </c>
      <c r="AD127" s="133">
        <v>4</v>
      </c>
      <c r="AE127">
        <f t="shared" si="14"/>
        <v>5900</v>
      </c>
    </row>
    <row r="128" spans="28:32" x14ac:dyDescent="0.25">
      <c r="AC128" s="134" t="s">
        <v>269</v>
      </c>
      <c r="AD128" s="135">
        <v>1</v>
      </c>
      <c r="AE128">
        <f t="shared" si="14"/>
        <v>5000</v>
      </c>
      <c r="AF128" s="135"/>
    </row>
    <row r="129" spans="29:32" x14ac:dyDescent="0.25">
      <c r="AC129" s="137" t="s">
        <v>50</v>
      </c>
      <c r="AD129" s="133">
        <v>2</v>
      </c>
      <c r="AE129">
        <f t="shared" si="14"/>
        <v>5300</v>
      </c>
      <c r="AF129" s="133" t="s">
        <v>171</v>
      </c>
    </row>
    <row r="130" spans="29:32" x14ac:dyDescent="0.25">
      <c r="AC130" s="132" t="s">
        <v>147</v>
      </c>
      <c r="AD130" s="133">
        <v>4</v>
      </c>
      <c r="AE130">
        <f t="shared" si="14"/>
        <v>5900</v>
      </c>
    </row>
    <row r="131" spans="29:32" x14ac:dyDescent="0.25">
      <c r="AC131" s="132" t="s">
        <v>148</v>
      </c>
      <c r="AD131" s="133">
        <v>4</v>
      </c>
      <c r="AE131">
        <f t="shared" si="14"/>
        <v>5900</v>
      </c>
    </row>
    <row r="132" spans="29:32" x14ac:dyDescent="0.25">
      <c r="AC132" s="134" t="s">
        <v>270</v>
      </c>
      <c r="AD132" s="135">
        <v>3</v>
      </c>
      <c r="AE132">
        <f t="shared" si="14"/>
        <v>5500</v>
      </c>
      <c r="AF132" s="135"/>
    </row>
    <row r="133" spans="29:32" x14ac:dyDescent="0.25">
      <c r="AC133" s="137" t="s">
        <v>271</v>
      </c>
      <c r="AD133" s="135">
        <v>1</v>
      </c>
      <c r="AE133">
        <f t="shared" si="14"/>
        <v>5000</v>
      </c>
      <c r="AF133" s="135"/>
    </row>
    <row r="134" spans="29:32" x14ac:dyDescent="0.25">
      <c r="AC134" s="132" t="s">
        <v>482</v>
      </c>
      <c r="AD134" s="133">
        <v>3</v>
      </c>
      <c r="AE134">
        <f t="shared" si="14"/>
        <v>5500</v>
      </c>
    </row>
    <row r="135" spans="29:32" x14ac:dyDescent="0.25">
      <c r="AC135" s="137" t="s">
        <v>272</v>
      </c>
      <c r="AD135" s="135">
        <v>3</v>
      </c>
      <c r="AE135">
        <f t="shared" si="14"/>
        <v>5500</v>
      </c>
      <c r="AF135" s="135"/>
    </row>
    <row r="136" spans="29:32" x14ac:dyDescent="0.25">
      <c r="AC136" s="137" t="s">
        <v>273</v>
      </c>
      <c r="AD136" s="135">
        <v>3</v>
      </c>
      <c r="AE136">
        <f t="shared" si="14"/>
        <v>5500</v>
      </c>
      <c r="AF136" s="135"/>
    </row>
    <row r="137" spans="29:32" x14ac:dyDescent="0.25">
      <c r="AC137" s="137" t="s">
        <v>274</v>
      </c>
      <c r="AD137" s="135">
        <v>3</v>
      </c>
      <c r="AE137">
        <f t="shared" si="14"/>
        <v>5500</v>
      </c>
      <c r="AF137" s="135"/>
    </row>
    <row r="138" spans="29:32" x14ac:dyDescent="0.25">
      <c r="AC138" s="134" t="s">
        <v>483</v>
      </c>
      <c r="AD138" s="133">
        <v>1</v>
      </c>
      <c r="AE138">
        <f t="shared" si="14"/>
        <v>5000</v>
      </c>
    </row>
    <row r="139" spans="29:32" x14ac:dyDescent="0.25">
      <c r="AC139" s="132" t="s">
        <v>484</v>
      </c>
      <c r="AD139" s="133">
        <v>1</v>
      </c>
      <c r="AE139">
        <f t="shared" si="14"/>
        <v>5000</v>
      </c>
    </row>
    <row r="140" spans="29:32" x14ac:dyDescent="0.25">
      <c r="AC140" s="138" t="s">
        <v>275</v>
      </c>
      <c r="AD140" s="139">
        <v>3</v>
      </c>
      <c r="AE140">
        <f t="shared" si="14"/>
        <v>5500</v>
      </c>
      <c r="AF140" s="155"/>
    </row>
    <row r="141" spans="29:32" x14ac:dyDescent="0.25">
      <c r="AC141" s="140" t="s">
        <v>276</v>
      </c>
      <c r="AD141" s="141">
        <v>3</v>
      </c>
      <c r="AE141">
        <f t="shared" si="14"/>
        <v>5500</v>
      </c>
      <c r="AF141" s="156"/>
    </row>
    <row r="142" spans="29:32" x14ac:dyDescent="0.25">
      <c r="AC142" s="142" t="s">
        <v>277</v>
      </c>
      <c r="AD142" s="141">
        <v>3</v>
      </c>
      <c r="AE142">
        <f t="shared" si="14"/>
        <v>5500</v>
      </c>
      <c r="AF142" s="156"/>
    </row>
    <row r="143" spans="29:32" x14ac:dyDescent="0.25">
      <c r="AC143" s="140" t="s">
        <v>278</v>
      </c>
      <c r="AD143" s="141">
        <v>3</v>
      </c>
      <c r="AE143">
        <f t="shared" si="14"/>
        <v>5500</v>
      </c>
      <c r="AF143" s="156"/>
    </row>
    <row r="144" spans="29:32" x14ac:dyDescent="0.25">
      <c r="AC144" s="142" t="s">
        <v>149</v>
      </c>
      <c r="AD144" s="143">
        <v>4</v>
      </c>
      <c r="AE144">
        <f t="shared" si="14"/>
        <v>5900</v>
      </c>
      <c r="AF144" s="157"/>
    </row>
    <row r="145" spans="29:32" x14ac:dyDescent="0.25">
      <c r="AC145" s="142" t="s">
        <v>150</v>
      </c>
      <c r="AD145" s="143">
        <v>4</v>
      </c>
      <c r="AE145">
        <f t="shared" si="14"/>
        <v>5900</v>
      </c>
      <c r="AF145" s="157"/>
    </row>
    <row r="146" spans="29:32" x14ac:dyDescent="0.25">
      <c r="AC146" s="140" t="s">
        <v>279</v>
      </c>
      <c r="AD146" s="141">
        <v>3</v>
      </c>
      <c r="AE146">
        <f t="shared" si="14"/>
        <v>5500</v>
      </c>
      <c r="AF146" s="156"/>
    </row>
    <row r="147" spans="29:32" x14ac:dyDescent="0.25">
      <c r="AC147" s="142" t="s">
        <v>48</v>
      </c>
      <c r="AD147" s="143">
        <v>2</v>
      </c>
      <c r="AE147">
        <f t="shared" si="14"/>
        <v>5300</v>
      </c>
      <c r="AF147" s="157"/>
    </row>
    <row r="148" spans="29:32" ht="25.5" x14ac:dyDescent="0.25">
      <c r="AC148" s="142" t="s">
        <v>280</v>
      </c>
      <c r="AD148" s="143">
        <v>2</v>
      </c>
      <c r="AE148">
        <f t="shared" si="14"/>
        <v>5300</v>
      </c>
      <c r="AF148" s="157"/>
    </row>
    <row r="149" spans="29:32" x14ac:dyDescent="0.25">
      <c r="AC149" s="142" t="s">
        <v>281</v>
      </c>
      <c r="AD149" s="143">
        <v>4</v>
      </c>
      <c r="AE149">
        <f t="shared" si="14"/>
        <v>5900</v>
      </c>
      <c r="AF149" s="157"/>
    </row>
    <row r="150" spans="29:32" x14ac:dyDescent="0.25">
      <c r="AC150" s="144" t="s">
        <v>282</v>
      </c>
      <c r="AD150" s="143">
        <v>1</v>
      </c>
      <c r="AE150">
        <f t="shared" si="14"/>
        <v>5000</v>
      </c>
      <c r="AF150" s="157"/>
    </row>
    <row r="151" spans="29:32" x14ac:dyDescent="0.25">
      <c r="AC151" s="145" t="s">
        <v>283</v>
      </c>
      <c r="AD151" s="146">
        <v>3</v>
      </c>
      <c r="AE151">
        <f t="shared" si="14"/>
        <v>5500</v>
      </c>
      <c r="AF151" s="157"/>
    </row>
    <row r="152" spans="29:32" x14ac:dyDescent="0.25">
      <c r="AC152" s="147" t="s">
        <v>284</v>
      </c>
      <c r="AD152" s="148">
        <v>3</v>
      </c>
      <c r="AE152">
        <f t="shared" si="14"/>
        <v>5500</v>
      </c>
      <c r="AF152" s="158"/>
    </row>
    <row r="153" spans="29:32" x14ac:dyDescent="0.25">
      <c r="AC153" s="142" t="s">
        <v>285</v>
      </c>
      <c r="AD153" s="143">
        <v>4</v>
      </c>
      <c r="AE153">
        <f t="shared" si="14"/>
        <v>5900</v>
      </c>
      <c r="AF153" s="157"/>
    </row>
    <row r="154" spans="29:32" x14ac:dyDescent="0.25">
      <c r="AC154" s="144" t="s">
        <v>286</v>
      </c>
      <c r="AD154" s="141">
        <v>3</v>
      </c>
      <c r="AE154">
        <f t="shared" si="14"/>
        <v>5500</v>
      </c>
      <c r="AF154" s="156"/>
    </row>
    <row r="155" spans="29:32" x14ac:dyDescent="0.25">
      <c r="AC155" s="140" t="s">
        <v>287</v>
      </c>
      <c r="AD155" s="141">
        <v>1</v>
      </c>
      <c r="AE155">
        <f t="shared" si="14"/>
        <v>5000</v>
      </c>
      <c r="AF155" s="156"/>
    </row>
    <row r="156" spans="29:32" x14ac:dyDescent="0.25">
      <c r="AC156" s="140" t="s">
        <v>288</v>
      </c>
      <c r="AD156" s="141">
        <v>1</v>
      </c>
      <c r="AE156">
        <f t="shared" si="14"/>
        <v>5000</v>
      </c>
      <c r="AF156" s="156"/>
    </row>
    <row r="157" spans="29:32" x14ac:dyDescent="0.25">
      <c r="AC157" s="142" t="s">
        <v>289</v>
      </c>
      <c r="AD157" s="143">
        <v>3</v>
      </c>
      <c r="AE157">
        <f t="shared" si="14"/>
        <v>5500</v>
      </c>
      <c r="AF157" s="157"/>
    </row>
    <row r="158" spans="29:32" x14ac:dyDescent="0.25">
      <c r="AC158" s="145" t="s">
        <v>290</v>
      </c>
      <c r="AD158" s="146">
        <v>3</v>
      </c>
      <c r="AE158">
        <f t="shared" si="14"/>
        <v>5500</v>
      </c>
      <c r="AF158" s="159"/>
    </row>
    <row r="159" spans="29:32" x14ac:dyDescent="0.25">
      <c r="AC159" s="149" t="s">
        <v>291</v>
      </c>
      <c r="AD159" s="148">
        <v>3</v>
      </c>
      <c r="AE159">
        <f t="shared" si="14"/>
        <v>5500</v>
      </c>
      <c r="AF159" s="158"/>
    </row>
    <row r="160" spans="29:32" x14ac:dyDescent="0.25">
      <c r="AC160" s="142" t="s">
        <v>292</v>
      </c>
      <c r="AD160" s="143">
        <v>3</v>
      </c>
      <c r="AE160">
        <f t="shared" si="14"/>
        <v>5500</v>
      </c>
      <c r="AF160" s="157"/>
    </row>
    <row r="161" spans="29:32" x14ac:dyDescent="0.25">
      <c r="AC161" s="144" t="s">
        <v>293</v>
      </c>
      <c r="AD161" s="143">
        <v>3</v>
      </c>
      <c r="AE161">
        <f t="shared" si="14"/>
        <v>5500</v>
      </c>
      <c r="AF161" s="157"/>
    </row>
    <row r="162" spans="29:32" x14ac:dyDescent="0.25">
      <c r="AC162" s="144" t="s">
        <v>294</v>
      </c>
      <c r="AD162" s="143">
        <v>3</v>
      </c>
      <c r="AE162">
        <f t="shared" si="14"/>
        <v>5500</v>
      </c>
      <c r="AF162" s="157"/>
    </row>
    <row r="163" spans="29:32" x14ac:dyDescent="0.25">
      <c r="AC163" s="142" t="s">
        <v>151</v>
      </c>
      <c r="AD163" s="143">
        <v>4</v>
      </c>
      <c r="AE163">
        <f t="shared" si="14"/>
        <v>5900</v>
      </c>
      <c r="AF163" s="157"/>
    </row>
    <row r="164" spans="29:32" x14ac:dyDescent="0.25">
      <c r="AC164" s="142" t="s">
        <v>295</v>
      </c>
      <c r="AD164" s="143">
        <v>4</v>
      </c>
      <c r="AE164">
        <f t="shared" si="14"/>
        <v>5900</v>
      </c>
      <c r="AF164" s="157"/>
    </row>
    <row r="165" spans="29:32" x14ac:dyDescent="0.25">
      <c r="AC165" s="140" t="s">
        <v>485</v>
      </c>
      <c r="AD165" s="143">
        <v>2</v>
      </c>
      <c r="AE165">
        <f t="shared" si="14"/>
        <v>5300</v>
      </c>
      <c r="AF165" s="157" t="s">
        <v>171</v>
      </c>
    </row>
    <row r="166" spans="29:32" x14ac:dyDescent="0.25">
      <c r="AC166" s="142" t="s">
        <v>152</v>
      </c>
      <c r="AD166" s="143">
        <v>4</v>
      </c>
      <c r="AE166">
        <f t="shared" si="14"/>
        <v>5900</v>
      </c>
      <c r="AF166" s="157"/>
    </row>
    <row r="167" spans="29:32" x14ac:dyDescent="0.25">
      <c r="AC167" s="140" t="s">
        <v>51</v>
      </c>
      <c r="AD167" s="143">
        <v>2</v>
      </c>
      <c r="AE167">
        <f t="shared" si="14"/>
        <v>5300</v>
      </c>
      <c r="AF167" s="157"/>
    </row>
    <row r="168" spans="29:32" x14ac:dyDescent="0.25">
      <c r="AC168" s="140" t="s">
        <v>52</v>
      </c>
      <c r="AD168" s="143">
        <v>2</v>
      </c>
      <c r="AE168">
        <f t="shared" si="14"/>
        <v>5300</v>
      </c>
      <c r="AF168" s="157"/>
    </row>
    <row r="169" spans="29:32" x14ac:dyDescent="0.25">
      <c r="AC169" s="140" t="s">
        <v>53</v>
      </c>
      <c r="AD169" s="143">
        <v>2</v>
      </c>
      <c r="AE169">
        <f t="shared" si="14"/>
        <v>5300</v>
      </c>
      <c r="AF169" s="157"/>
    </row>
    <row r="170" spans="29:32" x14ac:dyDescent="0.25">
      <c r="AC170" s="142" t="s">
        <v>153</v>
      </c>
      <c r="AD170" s="143">
        <v>2</v>
      </c>
      <c r="AE170">
        <f t="shared" si="14"/>
        <v>5300</v>
      </c>
      <c r="AF170" s="157"/>
    </row>
    <row r="171" spans="29:32" x14ac:dyDescent="0.25">
      <c r="AC171" s="142" t="s">
        <v>154</v>
      </c>
      <c r="AD171" s="143">
        <v>4</v>
      </c>
      <c r="AE171">
        <f t="shared" si="14"/>
        <v>5900</v>
      </c>
      <c r="AF171" s="157"/>
    </row>
    <row r="172" spans="29:32" x14ac:dyDescent="0.25">
      <c r="AC172" s="142" t="s">
        <v>155</v>
      </c>
      <c r="AD172" s="143">
        <v>4</v>
      </c>
      <c r="AE172">
        <f t="shared" si="14"/>
        <v>5900</v>
      </c>
      <c r="AF172" s="157"/>
    </row>
    <row r="173" spans="29:32" x14ac:dyDescent="0.25">
      <c r="AC173" s="142" t="s">
        <v>156</v>
      </c>
      <c r="AD173" s="143">
        <v>4</v>
      </c>
      <c r="AE173">
        <f t="shared" si="14"/>
        <v>5900</v>
      </c>
      <c r="AF173" s="157"/>
    </row>
    <row r="174" spans="29:32" x14ac:dyDescent="0.25">
      <c r="AC174" s="142" t="s">
        <v>157</v>
      </c>
      <c r="AD174" s="143">
        <v>4</v>
      </c>
      <c r="AE174">
        <f t="shared" si="14"/>
        <v>5900</v>
      </c>
      <c r="AF174" s="157"/>
    </row>
    <row r="175" spans="29:32" x14ac:dyDescent="0.25">
      <c r="AC175" s="140" t="s">
        <v>296</v>
      </c>
      <c r="AD175" s="143">
        <v>1</v>
      </c>
      <c r="AE175">
        <f t="shared" si="14"/>
        <v>5000</v>
      </c>
      <c r="AF175" s="157"/>
    </row>
    <row r="176" spans="29:32" x14ac:dyDescent="0.25">
      <c r="AC176" s="144" t="s">
        <v>297</v>
      </c>
      <c r="AD176" s="143">
        <v>1</v>
      </c>
      <c r="AE176">
        <f t="shared" si="14"/>
        <v>5000</v>
      </c>
      <c r="AF176" s="157"/>
    </row>
    <row r="177" spans="29:32" x14ac:dyDescent="0.25">
      <c r="AC177" s="140" t="s">
        <v>298</v>
      </c>
      <c r="AD177" s="143">
        <v>1</v>
      </c>
      <c r="AE177">
        <f t="shared" si="14"/>
        <v>5000</v>
      </c>
      <c r="AF177" s="157"/>
    </row>
    <row r="178" spans="29:32" x14ac:dyDescent="0.25">
      <c r="AC178" s="150" t="s">
        <v>299</v>
      </c>
      <c r="AD178" s="146">
        <v>1</v>
      </c>
      <c r="AE178">
        <f t="shared" si="14"/>
        <v>5000</v>
      </c>
      <c r="AF178" s="159"/>
    </row>
    <row r="179" spans="29:32" x14ac:dyDescent="0.25">
      <c r="AC179" s="138" t="s">
        <v>300</v>
      </c>
      <c r="AD179" s="143">
        <v>1</v>
      </c>
      <c r="AE179">
        <f t="shared" si="14"/>
        <v>5000</v>
      </c>
      <c r="AF179" s="157"/>
    </row>
    <row r="180" spans="29:32" x14ac:dyDescent="0.25">
      <c r="AC180" s="138" t="s">
        <v>301</v>
      </c>
      <c r="AD180" s="143">
        <v>1</v>
      </c>
      <c r="AE180">
        <f t="shared" ref="AE180:AE242" si="15">VLOOKUP(AD180,$Z$1:$AA$4,2,0)</f>
        <v>5000</v>
      </c>
      <c r="AF180" s="157"/>
    </row>
    <row r="181" spans="29:32" x14ac:dyDescent="0.25">
      <c r="AC181" s="147" t="s">
        <v>158</v>
      </c>
      <c r="AD181" s="143">
        <v>4</v>
      </c>
      <c r="AE181">
        <f t="shared" si="15"/>
        <v>5900</v>
      </c>
      <c r="AF181" s="157"/>
    </row>
    <row r="182" spans="29:32" x14ac:dyDescent="0.25">
      <c r="AC182" s="147" t="s">
        <v>302</v>
      </c>
      <c r="AD182" s="143">
        <v>1</v>
      </c>
      <c r="AE182">
        <f t="shared" si="15"/>
        <v>5000</v>
      </c>
      <c r="AF182" s="157"/>
    </row>
    <row r="183" spans="29:32" x14ac:dyDescent="0.25">
      <c r="AC183" s="144" t="s">
        <v>303</v>
      </c>
      <c r="AD183" s="143">
        <v>4</v>
      </c>
      <c r="AE183">
        <f t="shared" si="15"/>
        <v>5900</v>
      </c>
      <c r="AF183" s="157"/>
    </row>
    <row r="184" spans="29:32" x14ac:dyDescent="0.25">
      <c r="AC184" s="142" t="s">
        <v>486</v>
      </c>
      <c r="AD184" s="143">
        <v>3</v>
      </c>
      <c r="AE184">
        <f t="shared" si="15"/>
        <v>5500</v>
      </c>
      <c r="AF184" s="157"/>
    </row>
    <row r="185" spans="29:32" x14ac:dyDescent="0.25">
      <c r="AC185" s="147" t="s">
        <v>487</v>
      </c>
      <c r="AD185" s="148">
        <v>3</v>
      </c>
      <c r="AE185">
        <f t="shared" si="15"/>
        <v>5500</v>
      </c>
      <c r="AF185" s="158"/>
    </row>
    <row r="186" spans="29:32" x14ac:dyDescent="0.25">
      <c r="AC186" s="144" t="s">
        <v>304</v>
      </c>
      <c r="AD186" s="141">
        <v>3</v>
      </c>
      <c r="AE186">
        <f t="shared" si="15"/>
        <v>5500</v>
      </c>
      <c r="AF186" s="156"/>
    </row>
    <row r="187" spans="29:32" x14ac:dyDescent="0.25">
      <c r="AC187" s="140" t="s">
        <v>305</v>
      </c>
      <c r="AD187" s="141">
        <v>3</v>
      </c>
      <c r="AE187">
        <f t="shared" si="15"/>
        <v>5500</v>
      </c>
      <c r="AF187" s="156"/>
    </row>
    <row r="188" spans="29:32" x14ac:dyDescent="0.25">
      <c r="AC188" s="144" t="s">
        <v>306</v>
      </c>
      <c r="AD188" s="141">
        <v>3</v>
      </c>
      <c r="AE188">
        <f t="shared" si="15"/>
        <v>5500</v>
      </c>
      <c r="AF188" s="156"/>
    </row>
    <row r="189" spans="29:32" x14ac:dyDescent="0.25">
      <c r="AC189" s="142" t="s">
        <v>488</v>
      </c>
      <c r="AD189" s="141">
        <v>3</v>
      </c>
      <c r="AE189">
        <f t="shared" si="15"/>
        <v>5500</v>
      </c>
      <c r="AF189" s="156"/>
    </row>
    <row r="190" spans="29:32" x14ac:dyDescent="0.25">
      <c r="AC190" s="142" t="s">
        <v>489</v>
      </c>
      <c r="AD190" s="143">
        <v>3</v>
      </c>
      <c r="AE190">
        <f t="shared" si="15"/>
        <v>5500</v>
      </c>
      <c r="AF190" s="157"/>
    </row>
    <row r="191" spans="29:32" x14ac:dyDescent="0.25">
      <c r="AC191" s="140" t="s">
        <v>307</v>
      </c>
      <c r="AD191" s="141">
        <v>3</v>
      </c>
      <c r="AE191">
        <f t="shared" si="15"/>
        <v>5500</v>
      </c>
      <c r="AF191" s="156"/>
    </row>
    <row r="192" spans="29:32" x14ac:dyDescent="0.25">
      <c r="AC192" s="144" t="s">
        <v>308</v>
      </c>
      <c r="AD192" s="141">
        <v>1</v>
      </c>
      <c r="AE192">
        <f t="shared" si="15"/>
        <v>5000</v>
      </c>
      <c r="AF192" s="156"/>
    </row>
    <row r="193" spans="29:32" x14ac:dyDescent="0.25">
      <c r="AC193" s="144" t="s">
        <v>309</v>
      </c>
      <c r="AD193" s="141">
        <v>1</v>
      </c>
      <c r="AE193">
        <f t="shared" si="15"/>
        <v>5000</v>
      </c>
      <c r="AF193" s="156"/>
    </row>
    <row r="194" spans="29:32" x14ac:dyDescent="0.25">
      <c r="AC194" s="144" t="s">
        <v>310</v>
      </c>
      <c r="AD194" s="141">
        <v>1</v>
      </c>
      <c r="AE194">
        <f t="shared" si="15"/>
        <v>5000</v>
      </c>
      <c r="AF194" s="156"/>
    </row>
    <row r="195" spans="29:32" x14ac:dyDescent="0.25">
      <c r="AC195" s="144" t="s">
        <v>311</v>
      </c>
      <c r="AD195" s="141">
        <v>1</v>
      </c>
      <c r="AE195">
        <f t="shared" si="15"/>
        <v>5000</v>
      </c>
      <c r="AF195" s="156"/>
    </row>
    <row r="196" spans="29:32" x14ac:dyDescent="0.25">
      <c r="AC196" s="142" t="s">
        <v>56</v>
      </c>
      <c r="AD196" s="143">
        <v>2</v>
      </c>
      <c r="AE196">
        <f t="shared" si="15"/>
        <v>5300</v>
      </c>
      <c r="AF196" s="157"/>
    </row>
    <row r="197" spans="29:32" ht="25.5" x14ac:dyDescent="0.25">
      <c r="AC197" s="142" t="s">
        <v>312</v>
      </c>
      <c r="AD197" s="143">
        <v>2</v>
      </c>
      <c r="AE197">
        <f t="shared" si="15"/>
        <v>5300</v>
      </c>
      <c r="AF197" s="157"/>
    </row>
    <row r="198" spans="29:32" x14ac:dyDescent="0.25">
      <c r="AC198" s="142" t="s">
        <v>55</v>
      </c>
      <c r="AD198" s="143">
        <v>2</v>
      </c>
      <c r="AE198">
        <f t="shared" si="15"/>
        <v>5300</v>
      </c>
      <c r="AF198" s="157"/>
    </row>
    <row r="199" spans="29:32" x14ac:dyDescent="0.25">
      <c r="AC199" s="142" t="s">
        <v>313</v>
      </c>
      <c r="AD199" s="143">
        <v>3</v>
      </c>
      <c r="AE199">
        <f t="shared" si="15"/>
        <v>5500</v>
      </c>
      <c r="AF199" s="157"/>
    </row>
    <row r="200" spans="29:32" x14ac:dyDescent="0.25">
      <c r="AC200" s="151" t="s">
        <v>314</v>
      </c>
      <c r="AD200" s="143">
        <v>3</v>
      </c>
      <c r="AE200">
        <f t="shared" si="15"/>
        <v>5500</v>
      </c>
      <c r="AF200" s="157"/>
    </row>
    <row r="201" spans="29:32" x14ac:dyDescent="0.25">
      <c r="AC201" s="152" t="s">
        <v>159</v>
      </c>
      <c r="AD201" s="146">
        <v>4</v>
      </c>
      <c r="AE201">
        <f t="shared" si="15"/>
        <v>5900</v>
      </c>
      <c r="AF201" s="159"/>
    </row>
    <row r="202" spans="29:32" x14ac:dyDescent="0.25">
      <c r="AC202" s="147" t="s">
        <v>160</v>
      </c>
      <c r="AD202" s="148">
        <v>4</v>
      </c>
      <c r="AE202">
        <f t="shared" si="15"/>
        <v>5900</v>
      </c>
      <c r="AF202" s="158"/>
    </row>
    <row r="203" spans="29:32" x14ac:dyDescent="0.25">
      <c r="AC203" s="142" t="s">
        <v>161</v>
      </c>
      <c r="AD203" s="143">
        <v>2</v>
      </c>
      <c r="AE203">
        <f t="shared" si="15"/>
        <v>5300</v>
      </c>
      <c r="AF203" s="157"/>
    </row>
    <row r="204" spans="29:32" x14ac:dyDescent="0.25">
      <c r="AC204" s="144" t="s">
        <v>315</v>
      </c>
      <c r="AD204" s="141">
        <v>3</v>
      </c>
      <c r="AE204">
        <f t="shared" si="15"/>
        <v>5500</v>
      </c>
      <c r="AF204" s="156"/>
    </row>
    <row r="205" spans="29:32" x14ac:dyDescent="0.25">
      <c r="AC205" s="142" t="s">
        <v>490</v>
      </c>
      <c r="AD205" s="143">
        <v>3</v>
      </c>
      <c r="AE205">
        <f t="shared" si="15"/>
        <v>5500</v>
      </c>
      <c r="AF205" s="157"/>
    </row>
    <row r="206" spans="29:32" x14ac:dyDescent="0.25">
      <c r="AC206" s="150" t="s">
        <v>316</v>
      </c>
      <c r="AD206" s="153">
        <v>3</v>
      </c>
      <c r="AE206">
        <f t="shared" si="15"/>
        <v>5500</v>
      </c>
      <c r="AF206" s="160"/>
    </row>
    <row r="207" spans="29:32" x14ac:dyDescent="0.25">
      <c r="AC207" s="138" t="s">
        <v>317</v>
      </c>
      <c r="AD207" s="148">
        <v>2</v>
      </c>
      <c r="AE207">
        <f t="shared" si="15"/>
        <v>5300</v>
      </c>
      <c r="AF207" s="158" t="s">
        <v>171</v>
      </c>
    </row>
    <row r="208" spans="29:32" x14ac:dyDescent="0.25">
      <c r="AC208" s="149" t="s">
        <v>318</v>
      </c>
      <c r="AD208" s="139">
        <v>3</v>
      </c>
      <c r="AE208">
        <f t="shared" si="15"/>
        <v>5500</v>
      </c>
      <c r="AF208" s="155"/>
    </row>
    <row r="209" spans="29:32" x14ac:dyDescent="0.25">
      <c r="AC209" s="140" t="s">
        <v>319</v>
      </c>
      <c r="AD209" s="141">
        <v>3</v>
      </c>
      <c r="AE209">
        <f t="shared" si="15"/>
        <v>5500</v>
      </c>
      <c r="AF209" s="156"/>
    </row>
    <row r="210" spans="29:32" x14ac:dyDescent="0.25">
      <c r="AC210" s="144" t="s">
        <v>320</v>
      </c>
      <c r="AD210" s="141">
        <v>3</v>
      </c>
      <c r="AE210">
        <f t="shared" si="15"/>
        <v>5500</v>
      </c>
      <c r="AF210" s="156"/>
    </row>
    <row r="211" spans="29:32" x14ac:dyDescent="0.25">
      <c r="AC211" s="144" t="s">
        <v>321</v>
      </c>
      <c r="AD211" s="139">
        <v>3</v>
      </c>
      <c r="AE211">
        <f t="shared" si="15"/>
        <v>5500</v>
      </c>
      <c r="AF211" s="156"/>
    </row>
    <row r="212" spans="29:32" x14ac:dyDescent="0.25">
      <c r="AC212" s="144" t="s">
        <v>322</v>
      </c>
      <c r="AD212" s="139">
        <v>3</v>
      </c>
      <c r="AE212">
        <f t="shared" si="15"/>
        <v>5500</v>
      </c>
      <c r="AF212" s="156"/>
    </row>
    <row r="213" spans="29:32" x14ac:dyDescent="0.25">
      <c r="AC213" s="142" t="s">
        <v>162</v>
      </c>
      <c r="AD213" s="143">
        <v>4</v>
      </c>
      <c r="AE213">
        <f t="shared" si="15"/>
        <v>5900</v>
      </c>
      <c r="AF213" s="157" t="s">
        <v>171</v>
      </c>
    </row>
    <row r="214" spans="29:32" x14ac:dyDescent="0.25">
      <c r="AC214" s="142" t="s">
        <v>163</v>
      </c>
      <c r="AD214" s="143">
        <v>4</v>
      </c>
      <c r="AE214">
        <f t="shared" si="15"/>
        <v>5900</v>
      </c>
      <c r="AF214" s="157"/>
    </row>
    <row r="215" spans="29:32" x14ac:dyDescent="0.25">
      <c r="AC215" s="142" t="s">
        <v>323</v>
      </c>
      <c r="AD215" s="143">
        <v>3</v>
      </c>
      <c r="AE215">
        <f t="shared" si="15"/>
        <v>5500</v>
      </c>
      <c r="AF215" s="157"/>
    </row>
    <row r="216" spans="29:32" x14ac:dyDescent="0.25">
      <c r="AC216" s="142" t="s">
        <v>164</v>
      </c>
      <c r="AD216" s="143">
        <v>4</v>
      </c>
      <c r="AE216">
        <f t="shared" si="15"/>
        <v>5900</v>
      </c>
      <c r="AF216" s="157"/>
    </row>
    <row r="217" spans="29:32" x14ac:dyDescent="0.25">
      <c r="AC217" s="142" t="s">
        <v>165</v>
      </c>
      <c r="AD217" s="143">
        <v>4</v>
      </c>
      <c r="AE217">
        <f t="shared" si="15"/>
        <v>5900</v>
      </c>
      <c r="AF217" s="157"/>
    </row>
    <row r="218" spans="29:32" x14ac:dyDescent="0.25">
      <c r="AC218" s="142" t="s">
        <v>324</v>
      </c>
      <c r="AD218" s="141">
        <v>3</v>
      </c>
      <c r="AE218">
        <f t="shared" si="15"/>
        <v>5500</v>
      </c>
      <c r="AF218" s="156"/>
    </row>
    <row r="219" spans="29:32" x14ac:dyDescent="0.25">
      <c r="AC219" s="142" t="s">
        <v>325</v>
      </c>
      <c r="AD219" s="141">
        <v>1</v>
      </c>
      <c r="AE219">
        <f t="shared" si="15"/>
        <v>5000</v>
      </c>
      <c r="AF219" s="156"/>
    </row>
    <row r="220" spans="29:32" x14ac:dyDescent="0.25">
      <c r="AC220" s="144" t="s">
        <v>326</v>
      </c>
      <c r="AD220" s="141">
        <v>1</v>
      </c>
      <c r="AE220">
        <f t="shared" si="15"/>
        <v>5000</v>
      </c>
      <c r="AF220" s="156"/>
    </row>
    <row r="221" spans="29:32" x14ac:dyDescent="0.25">
      <c r="AC221" s="142" t="s">
        <v>327</v>
      </c>
      <c r="AD221" s="141">
        <v>1</v>
      </c>
      <c r="AE221">
        <f t="shared" si="15"/>
        <v>5000</v>
      </c>
      <c r="AF221" s="156"/>
    </row>
    <row r="222" spans="29:32" x14ac:dyDescent="0.25">
      <c r="AC222" s="144" t="s">
        <v>328</v>
      </c>
      <c r="AD222" s="141">
        <v>1</v>
      </c>
      <c r="AE222">
        <f t="shared" si="15"/>
        <v>5000</v>
      </c>
      <c r="AF222" s="156"/>
    </row>
    <row r="223" spans="29:32" x14ac:dyDescent="0.25">
      <c r="AC223" s="142" t="s">
        <v>329</v>
      </c>
      <c r="AD223" s="141">
        <v>1</v>
      </c>
      <c r="AE223">
        <f t="shared" si="15"/>
        <v>5000</v>
      </c>
      <c r="AF223" s="156"/>
    </row>
    <row r="224" spans="29:32" x14ac:dyDescent="0.25">
      <c r="AC224" s="144" t="s">
        <v>330</v>
      </c>
      <c r="AD224" s="141">
        <v>1</v>
      </c>
      <c r="AE224">
        <f t="shared" si="15"/>
        <v>5000</v>
      </c>
      <c r="AF224" s="156"/>
    </row>
    <row r="225" spans="29:32" x14ac:dyDescent="0.25">
      <c r="AC225" s="144" t="s">
        <v>331</v>
      </c>
      <c r="AD225" s="141">
        <v>1</v>
      </c>
      <c r="AE225">
        <f t="shared" si="15"/>
        <v>5000</v>
      </c>
      <c r="AF225" s="156"/>
    </row>
    <row r="226" spans="29:32" x14ac:dyDescent="0.25">
      <c r="AC226" s="144" t="s">
        <v>332</v>
      </c>
      <c r="AD226" s="141">
        <v>1</v>
      </c>
      <c r="AE226">
        <f t="shared" si="15"/>
        <v>5000</v>
      </c>
      <c r="AF226" s="156"/>
    </row>
    <row r="227" spans="29:32" x14ac:dyDescent="0.25">
      <c r="AC227" s="144" t="s">
        <v>333</v>
      </c>
      <c r="AD227" s="141">
        <v>1</v>
      </c>
      <c r="AE227">
        <f t="shared" si="15"/>
        <v>5000</v>
      </c>
      <c r="AF227" s="156"/>
    </row>
    <row r="228" spans="29:32" x14ac:dyDescent="0.25">
      <c r="AC228" s="142" t="s">
        <v>166</v>
      </c>
      <c r="AD228" s="143">
        <v>4</v>
      </c>
      <c r="AE228">
        <f t="shared" si="15"/>
        <v>5900</v>
      </c>
      <c r="AF228" s="157"/>
    </row>
    <row r="229" spans="29:32" x14ac:dyDescent="0.25">
      <c r="AC229" s="145" t="s">
        <v>334</v>
      </c>
      <c r="AD229" s="146">
        <v>1</v>
      </c>
      <c r="AE229">
        <f t="shared" si="15"/>
        <v>5000</v>
      </c>
      <c r="AF229" s="159"/>
    </row>
    <row r="230" spans="29:32" x14ac:dyDescent="0.25">
      <c r="AC230" s="138" t="s">
        <v>167</v>
      </c>
      <c r="AD230" s="148">
        <v>4</v>
      </c>
      <c r="AE230">
        <f t="shared" si="15"/>
        <v>5900</v>
      </c>
      <c r="AF230" s="158"/>
    </row>
    <row r="231" spans="29:32" x14ac:dyDescent="0.25">
      <c r="AC231" s="140" t="s">
        <v>168</v>
      </c>
      <c r="AD231" s="143">
        <v>4</v>
      </c>
      <c r="AE231">
        <f t="shared" si="15"/>
        <v>5900</v>
      </c>
      <c r="AF231" s="157"/>
    </row>
    <row r="232" spans="29:32" x14ac:dyDescent="0.25">
      <c r="AC232" s="142" t="s">
        <v>335</v>
      </c>
      <c r="AD232" s="143">
        <v>4</v>
      </c>
      <c r="AE232">
        <f t="shared" si="15"/>
        <v>5900</v>
      </c>
      <c r="AF232" s="157"/>
    </row>
    <row r="233" spans="29:32" x14ac:dyDescent="0.25">
      <c r="AC233" s="140" t="s">
        <v>40</v>
      </c>
      <c r="AD233" s="143">
        <v>4</v>
      </c>
      <c r="AE233">
        <f t="shared" si="15"/>
        <v>5900</v>
      </c>
      <c r="AF233" s="157"/>
    </row>
    <row r="234" spans="29:32" x14ac:dyDescent="0.25">
      <c r="AC234" s="144" t="s">
        <v>336</v>
      </c>
      <c r="AD234" s="141">
        <v>1</v>
      </c>
      <c r="AE234">
        <f t="shared" si="15"/>
        <v>5000</v>
      </c>
      <c r="AF234" s="156"/>
    </row>
    <row r="235" spans="29:32" x14ac:dyDescent="0.25">
      <c r="AC235" s="144" t="s">
        <v>491</v>
      </c>
      <c r="AD235" s="143">
        <v>1</v>
      </c>
      <c r="AE235">
        <f t="shared" si="15"/>
        <v>5000</v>
      </c>
      <c r="AF235" s="157"/>
    </row>
    <row r="236" spans="29:32" x14ac:dyDescent="0.25">
      <c r="AC236" s="144" t="s">
        <v>492</v>
      </c>
      <c r="AD236" s="143">
        <v>1</v>
      </c>
      <c r="AE236">
        <f t="shared" si="15"/>
        <v>5000</v>
      </c>
      <c r="AF236" s="157"/>
    </row>
    <row r="237" spans="29:32" x14ac:dyDescent="0.25">
      <c r="AC237" s="142" t="s">
        <v>337</v>
      </c>
      <c r="AD237" s="143">
        <v>4</v>
      </c>
      <c r="AE237">
        <f t="shared" si="15"/>
        <v>5900</v>
      </c>
      <c r="AF237" s="157"/>
    </row>
    <row r="238" spans="29:32" x14ac:dyDescent="0.25">
      <c r="AC238" s="140" t="s">
        <v>338</v>
      </c>
      <c r="AD238" s="141">
        <v>3</v>
      </c>
      <c r="AE238">
        <f t="shared" si="15"/>
        <v>5500</v>
      </c>
      <c r="AF238" s="156"/>
    </row>
    <row r="239" spans="29:32" x14ac:dyDescent="0.25">
      <c r="AC239" s="144" t="s">
        <v>339</v>
      </c>
      <c r="AD239" s="141">
        <v>3</v>
      </c>
      <c r="AE239">
        <f t="shared" si="15"/>
        <v>5500</v>
      </c>
      <c r="AF239" s="156"/>
    </row>
    <row r="240" spans="29:32" x14ac:dyDescent="0.25">
      <c r="AC240" s="142" t="s">
        <v>340</v>
      </c>
      <c r="AD240" s="141">
        <v>3</v>
      </c>
      <c r="AE240">
        <f t="shared" si="15"/>
        <v>5500</v>
      </c>
      <c r="AF240" s="156"/>
    </row>
    <row r="241" spans="29:32" x14ac:dyDescent="0.25">
      <c r="AC241" s="142" t="s">
        <v>341</v>
      </c>
      <c r="AD241" s="141">
        <v>3</v>
      </c>
      <c r="AE241">
        <f t="shared" si="15"/>
        <v>5500</v>
      </c>
      <c r="AF241" s="156"/>
    </row>
    <row r="242" spans="29:32" x14ac:dyDescent="0.25">
      <c r="AC242" s="142" t="s">
        <v>342</v>
      </c>
      <c r="AD242" s="141">
        <v>3</v>
      </c>
      <c r="AE242">
        <f t="shared" si="15"/>
        <v>5500</v>
      </c>
      <c r="AF242" s="156"/>
    </row>
  </sheetData>
  <mergeCells count="29">
    <mergeCell ref="A42:B42"/>
    <mergeCell ref="E42:G42"/>
    <mergeCell ref="A43:B43"/>
    <mergeCell ref="E43:G43"/>
    <mergeCell ref="I44:J44"/>
    <mergeCell ref="Q7:Z7"/>
    <mergeCell ref="A8:M8"/>
    <mergeCell ref="A41:B41"/>
    <mergeCell ref="E41:G41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E6"/>
    <mergeCell ref="F6:F7"/>
    <mergeCell ref="G6:G7"/>
    <mergeCell ref="J1:M2"/>
    <mergeCell ref="A4:B5"/>
    <mergeCell ref="C4:M5"/>
    <mergeCell ref="A1:B1"/>
    <mergeCell ref="A2:B2"/>
    <mergeCell ref="G2:H2"/>
    <mergeCell ref="A3:B3"/>
    <mergeCell ref="D1:F1"/>
  </mergeCells>
  <phoneticPr fontId="10" type="noConversion"/>
  <conditionalFormatting sqref="D9:F38">
    <cfRule type="cellIs" dxfId="4" priority="2" operator="greaterThan">
      <formula>2500</formula>
    </cfRule>
  </conditionalFormatting>
  <conditionalFormatting sqref="D9:E38">
    <cfRule type="cellIs" dxfId="3" priority="1" operator="equal">
      <formula>100</formula>
    </cfRule>
  </conditionalFormatting>
  <dataValidations count="13">
    <dataValidation type="list" allowBlank="1" showInputMessage="1" showErrorMessage="1" sqref="I2">
      <formula1>$X$1:$X$2</formula1>
    </dataValidation>
    <dataValidation type="list" allowBlank="1" showErrorMessage="1" sqref="J3">
      <formula1>$R$1:$R$2</formula1>
    </dataValidation>
    <dataValidation type="whole" allowBlank="1" showErrorMessage="1" prompt="Внимание! При выборе детали менее 176 мм применяются повышающие коэфф." sqref="D9:D38">
      <formula1>50</formula1>
      <formula2>2650</formula2>
    </dataValidation>
    <dataValidation allowBlank="1" showErrorMessage="1" prompt="Внимание! При выборе детали менее 176 мм применяются повышающие коэфф." sqref="F9:F38"/>
    <dataValidation type="list" allowBlank="1" showInputMessage="1" showErrorMessage="1" sqref="M9:M38">
      <formula1>$O$2:$O$12</formula1>
    </dataValidation>
    <dataValidation type="whole" allowBlank="1" showErrorMessage="1" sqref="F9:F38">
      <formula1>1</formula1>
      <formula2>100</formula2>
    </dataValidation>
    <dataValidation type="whole" allowBlank="1" showErrorMessage="1" sqref="A9:A38">
      <formula1>1</formula1>
      <formula2>50</formula2>
    </dataValidation>
    <dataValidation type="whole" allowBlank="1" showErrorMessage="1" prompt="Внимание! При выборе детали менее 176 мм применяются повышающие коэфф." sqref="E9:E38">
      <formula1>50</formula1>
      <formula2>1180</formula2>
    </dataValidation>
    <dataValidation type="list" allowBlank="1" showInputMessage="1" showErrorMessage="1" sqref="M3">
      <formula1>$U$1:$U$3</formula1>
    </dataValidation>
    <dataValidation type="list" allowBlank="1" showErrorMessage="1" sqref="I9:I38">
      <formula1>$AC$1:$AC$242</formula1>
    </dataValidation>
    <dataValidation type="list" allowBlank="1" showErrorMessage="1" sqref="B9:B38">
      <formula1>$N$2:$N$4</formula1>
    </dataValidation>
    <dataValidation type="list" allowBlank="1" showErrorMessage="1" sqref="C9:C38">
      <formula1>$N$12:$N$14</formula1>
    </dataValidation>
    <dataValidation type="list" allowBlank="1" showInputMessage="1" showErrorMessage="1" sqref="J9:J38">
      <formula1>IF(V9="П",$P$16:$P$33,)</formula1>
    </dataValidation>
  </dataValidations>
  <pageMargins left="0.25" right="0.25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222"/>
  <sheetViews>
    <sheetView zoomScale="85" zoomScaleNormal="85" workbookViewId="0">
      <selection activeCell="M2" sqref="M1:AO1048576"/>
    </sheetView>
    <sheetView workbookViewId="1">
      <selection sqref="A1:B1"/>
    </sheetView>
  </sheetViews>
  <sheetFormatPr defaultRowHeight="15" x14ac:dyDescent="0.25"/>
  <cols>
    <col min="2" max="2" width="40.28515625" customWidth="1"/>
    <col min="3" max="3" width="9.28515625" customWidth="1"/>
    <col min="4" max="4" width="11.5703125" bestFit="1" customWidth="1"/>
    <col min="5" max="5" width="11.5703125" customWidth="1"/>
    <col min="9" max="9" width="24.7109375" customWidth="1"/>
    <col min="10" max="10" width="15.5703125" customWidth="1"/>
    <col min="11" max="11" width="19.7109375" customWidth="1"/>
    <col min="12" max="12" width="16.28515625" customWidth="1"/>
    <col min="13" max="13" width="9.140625" hidden="1" customWidth="1"/>
    <col min="14" max="14" width="38" hidden="1" customWidth="1"/>
    <col min="15" max="15" width="9.140625" hidden="1" customWidth="1"/>
    <col min="16" max="16" width="44.42578125" hidden="1" customWidth="1"/>
    <col min="17" max="17" width="9.140625" hidden="1" customWidth="1"/>
    <col min="18" max="18" width="31.140625" hidden="1" customWidth="1"/>
    <col min="19" max="19" width="9.140625" hidden="1" customWidth="1"/>
    <col min="20" max="20" width="11.28515625" hidden="1" customWidth="1"/>
    <col min="21" max="21" width="13.140625" hidden="1" customWidth="1"/>
    <col min="22" max="22" width="11.85546875" hidden="1" customWidth="1"/>
    <col min="23" max="23" width="9.140625" hidden="1" customWidth="1"/>
    <col min="24" max="24" width="18.85546875" hidden="1" customWidth="1"/>
    <col min="25" max="25" width="15.42578125" hidden="1" customWidth="1"/>
    <col min="26" max="26" width="9.140625" hidden="1" customWidth="1"/>
    <col min="27" max="27" width="55.5703125" style="122" hidden="1" customWidth="1"/>
    <col min="28" max="28" width="45.7109375" style="122" hidden="1" customWidth="1"/>
    <col min="29" max="29" width="26.28515625" style="106" hidden="1" customWidth="1"/>
    <col min="30" max="30" width="9.140625" style="122" hidden="1" customWidth="1"/>
    <col min="31" max="32" width="9.140625" hidden="1" customWidth="1"/>
    <col min="33" max="33" width="13.7109375" hidden="1" customWidth="1"/>
    <col min="34" max="34" width="12.5703125" hidden="1" customWidth="1"/>
    <col min="35" max="35" width="9.140625" hidden="1" customWidth="1"/>
    <col min="36" max="36" width="26.140625" hidden="1" customWidth="1"/>
    <col min="37" max="38" width="9.140625" hidden="1" customWidth="1"/>
    <col min="39" max="39" width="28.7109375" hidden="1" customWidth="1"/>
    <col min="40" max="40" width="17.7109375" hidden="1" customWidth="1"/>
    <col min="41" max="41" width="9.140625" hidden="1" customWidth="1"/>
    <col min="42" max="42" width="9.140625" customWidth="1"/>
  </cols>
  <sheetData>
    <row r="1" spans="1:41" ht="20.25" customHeight="1" x14ac:dyDescent="0.25">
      <c r="A1" s="216" t="s">
        <v>0</v>
      </c>
      <c r="B1" s="217"/>
      <c r="C1" s="74"/>
      <c r="D1" s="102" t="s">
        <v>359</v>
      </c>
      <c r="E1" s="17"/>
      <c r="F1" s="246" t="s">
        <v>1</v>
      </c>
      <c r="G1" s="247"/>
      <c r="H1" s="248"/>
      <c r="I1" s="169"/>
      <c r="J1" s="213" t="s">
        <v>796</v>
      </c>
      <c r="K1" s="213"/>
      <c r="L1" s="213"/>
      <c r="M1" t="s">
        <v>5</v>
      </c>
      <c r="N1" s="83" t="s">
        <v>120</v>
      </c>
      <c r="P1" s="86" t="s">
        <v>381</v>
      </c>
      <c r="R1" s="86" t="s">
        <v>360</v>
      </c>
      <c r="U1" t="s">
        <v>129</v>
      </c>
      <c r="V1" s="103" t="s">
        <v>452</v>
      </c>
      <c r="W1" t="s">
        <v>361</v>
      </c>
      <c r="X1" s="42"/>
      <c r="Y1" s="104" t="s">
        <v>65</v>
      </c>
      <c r="AA1" s="127" t="s">
        <v>362</v>
      </c>
      <c r="AB1" s="127" t="s">
        <v>66</v>
      </c>
      <c r="AC1" s="128" t="s">
        <v>363</v>
      </c>
      <c r="AD1" s="127" t="s">
        <v>456</v>
      </c>
      <c r="AE1" s="101"/>
      <c r="AF1" s="42" t="s">
        <v>364</v>
      </c>
      <c r="AG1" s="42" t="s">
        <v>365</v>
      </c>
      <c r="AH1" s="104" t="s">
        <v>366</v>
      </c>
      <c r="AK1" s="42"/>
      <c r="AL1" s="42"/>
      <c r="AM1" s="132" t="s">
        <v>190</v>
      </c>
      <c r="AN1" s="133">
        <v>4</v>
      </c>
      <c r="AO1" s="133"/>
    </row>
    <row r="2" spans="1:41" x14ac:dyDescent="0.25">
      <c r="A2" s="218" t="s">
        <v>2</v>
      </c>
      <c r="B2" s="219"/>
      <c r="C2" s="75"/>
      <c r="D2" s="17"/>
      <c r="E2" s="17"/>
      <c r="F2" s="249" t="s">
        <v>37</v>
      </c>
      <c r="G2" s="250"/>
      <c r="H2" s="250"/>
      <c r="I2" s="168" t="s">
        <v>373</v>
      </c>
      <c r="J2" s="214"/>
      <c r="K2" s="214"/>
      <c r="L2" s="214"/>
      <c r="M2" t="s">
        <v>86</v>
      </c>
      <c r="N2" s="83" t="s">
        <v>367</v>
      </c>
      <c r="P2" s="86" t="s">
        <v>393</v>
      </c>
      <c r="R2" s="86" t="s">
        <v>368</v>
      </c>
      <c r="T2">
        <v>1</v>
      </c>
      <c r="U2" t="s">
        <v>369</v>
      </c>
      <c r="V2" s="103" t="s">
        <v>453</v>
      </c>
      <c r="W2" t="s">
        <v>370</v>
      </c>
      <c r="Y2" t="s">
        <v>801</v>
      </c>
      <c r="AA2" s="105" t="str">
        <f>CONCATENATE(AB2,AC2)</f>
        <v>Бутылочница Б06-146716х146</v>
      </c>
      <c r="AB2" s="84" t="s">
        <v>435</v>
      </c>
      <c r="AC2" s="114" t="s">
        <v>372</v>
      </c>
      <c r="AD2" s="107">
        <v>825</v>
      </c>
      <c r="AE2" s="101">
        <v>0.1</v>
      </c>
      <c r="AF2" s="97">
        <f>IF($J$3="Розница",1.24,1)</f>
        <v>1</v>
      </c>
      <c r="AG2" s="108">
        <f>IF($I$2=$M$5,L44-(L44/100*30),IF($I$2=M4,L44*1.4,L44))</f>
        <v>0</v>
      </c>
      <c r="AH2">
        <v>1</v>
      </c>
      <c r="AJ2" s="86" t="s">
        <v>457</v>
      </c>
      <c r="AK2">
        <v>100</v>
      </c>
      <c r="AM2" s="134" t="s">
        <v>189</v>
      </c>
      <c r="AN2" s="135">
        <v>1</v>
      </c>
      <c r="AO2" s="135"/>
    </row>
    <row r="3" spans="1:41" ht="19.5" customHeight="1" x14ac:dyDescent="0.25">
      <c r="A3" s="216" t="s">
        <v>3</v>
      </c>
      <c r="B3" s="217"/>
      <c r="C3" s="74"/>
      <c r="D3" s="17"/>
      <c r="E3" s="17"/>
      <c r="I3" s="18" t="s">
        <v>4</v>
      </c>
      <c r="J3" s="163" t="s">
        <v>5</v>
      </c>
      <c r="K3" s="50" t="s">
        <v>38</v>
      </c>
      <c r="L3" s="167"/>
      <c r="N3" s="83" t="s">
        <v>371</v>
      </c>
      <c r="P3" s="109" t="s">
        <v>401</v>
      </c>
      <c r="R3" s="84" t="s">
        <v>377</v>
      </c>
      <c r="V3" s="103" t="s">
        <v>454</v>
      </c>
      <c r="Y3" t="s">
        <v>807</v>
      </c>
      <c r="AA3" s="105" t="str">
        <f t="shared" ref="AA3:AA66" si="0">CONCATENATE(AB3,AC3)</f>
        <v>Бутылочница Б09-146 (с декором)716х146</v>
      </c>
      <c r="AB3" s="86" t="s">
        <v>436</v>
      </c>
      <c r="AC3" s="114" t="s">
        <v>372</v>
      </c>
      <c r="AD3" s="107">
        <v>1075</v>
      </c>
      <c r="AE3" s="101">
        <v>0.1</v>
      </c>
      <c r="AH3">
        <v>2</v>
      </c>
      <c r="AJ3" s="86" t="s">
        <v>381</v>
      </c>
      <c r="AK3">
        <v>120</v>
      </c>
      <c r="AM3" s="134" t="s">
        <v>470</v>
      </c>
      <c r="AN3" s="135">
        <v>3</v>
      </c>
      <c r="AO3" s="135"/>
    </row>
    <row r="4" spans="1:41" ht="15" customHeight="1" x14ac:dyDescent="0.25">
      <c r="A4" s="220" t="s">
        <v>6</v>
      </c>
      <c r="B4" s="220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t="s">
        <v>373</v>
      </c>
      <c r="N4" s="83" t="s">
        <v>374</v>
      </c>
      <c r="P4" s="86" t="s">
        <v>409</v>
      </c>
      <c r="R4" s="84" t="s">
        <v>449</v>
      </c>
      <c r="T4" t="s">
        <v>451</v>
      </c>
      <c r="V4" s="103" t="s">
        <v>455</v>
      </c>
      <c r="Y4" t="s">
        <v>813</v>
      </c>
      <c r="AA4" s="105" t="str">
        <f t="shared" si="0"/>
        <v>Бутылочница Б12-146 (с декором)716х146</v>
      </c>
      <c r="AB4" s="86" t="s">
        <v>437</v>
      </c>
      <c r="AC4" s="114" t="s">
        <v>372</v>
      </c>
      <c r="AD4" s="107">
        <v>2575</v>
      </c>
      <c r="AE4" s="101">
        <v>0.1</v>
      </c>
      <c r="AH4">
        <v>3</v>
      </c>
      <c r="AJ4" s="86" t="s">
        <v>393</v>
      </c>
      <c r="AK4">
        <v>150</v>
      </c>
      <c r="AM4" s="132" t="s">
        <v>191</v>
      </c>
      <c r="AN4" s="135">
        <v>1</v>
      </c>
      <c r="AO4" s="135"/>
    </row>
    <row r="5" spans="1:41" ht="15.75" customHeight="1" thickBot="1" x14ac:dyDescent="0.3">
      <c r="A5" s="221"/>
      <c r="B5" s="221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t="s">
        <v>101</v>
      </c>
      <c r="N5" s="83" t="s">
        <v>375</v>
      </c>
      <c r="P5" s="86" t="s">
        <v>412</v>
      </c>
      <c r="R5" s="86"/>
      <c r="T5" t="s">
        <v>73</v>
      </c>
      <c r="V5" s="110" t="s">
        <v>372</v>
      </c>
      <c r="Y5" t="s">
        <v>802</v>
      </c>
      <c r="AA5" s="105" t="str">
        <f t="shared" si="0"/>
        <v>Бутылочница Б13-146 (с декором)716х146</v>
      </c>
      <c r="AB5" s="86" t="s">
        <v>438</v>
      </c>
      <c r="AC5" s="114" t="s">
        <v>372</v>
      </c>
      <c r="AD5" s="107">
        <v>1325</v>
      </c>
      <c r="AE5" s="101">
        <v>0.1</v>
      </c>
      <c r="AJ5" s="86" t="s">
        <v>401</v>
      </c>
      <c r="AK5">
        <v>100</v>
      </c>
      <c r="AM5" s="134" t="s">
        <v>192</v>
      </c>
      <c r="AN5" s="135">
        <v>1</v>
      </c>
      <c r="AO5" s="135"/>
    </row>
    <row r="6" spans="1:41" ht="15" customHeight="1" x14ac:dyDescent="0.25">
      <c r="A6" s="201" t="s">
        <v>7</v>
      </c>
      <c r="B6" s="244" t="s">
        <v>66</v>
      </c>
      <c r="C6" s="190" t="s">
        <v>450</v>
      </c>
      <c r="D6" s="244" t="s">
        <v>9</v>
      </c>
      <c r="E6" s="190" t="s">
        <v>119</v>
      </c>
      <c r="F6" s="190" t="s">
        <v>11</v>
      </c>
      <c r="G6" s="199" t="s">
        <v>10</v>
      </c>
      <c r="H6" s="199" t="s">
        <v>12</v>
      </c>
      <c r="I6" s="190" t="s">
        <v>39</v>
      </c>
      <c r="J6" s="190" t="s">
        <v>65</v>
      </c>
      <c r="K6" s="234" t="s">
        <v>459</v>
      </c>
      <c r="L6" s="197" t="s">
        <v>14</v>
      </c>
      <c r="N6" s="83" t="s">
        <v>439</v>
      </c>
      <c r="P6" s="109" t="s">
        <v>457</v>
      </c>
      <c r="R6" s="86"/>
      <c r="Y6" t="s">
        <v>808</v>
      </c>
      <c r="AA6" s="105" t="str">
        <f t="shared" si="0"/>
        <v>Гусек без декораL=598</v>
      </c>
      <c r="AB6" s="86" t="s">
        <v>360</v>
      </c>
      <c r="AC6" s="114" t="s">
        <v>385</v>
      </c>
      <c r="AD6" s="107">
        <v>1200</v>
      </c>
      <c r="AE6" s="101">
        <v>7.0000000000000007E-2</v>
      </c>
      <c r="AH6" s="42" t="s">
        <v>100</v>
      </c>
      <c r="AI6" s="42"/>
      <c r="AJ6" s="86" t="s">
        <v>409</v>
      </c>
      <c r="AK6">
        <v>120</v>
      </c>
      <c r="AM6" s="136" t="s">
        <v>193</v>
      </c>
      <c r="AN6" s="135">
        <v>1</v>
      </c>
      <c r="AO6" s="135"/>
    </row>
    <row r="7" spans="1:41" ht="36.75" customHeight="1" x14ac:dyDescent="0.25">
      <c r="A7" s="202"/>
      <c r="B7" s="257"/>
      <c r="C7" s="191"/>
      <c r="D7" s="245"/>
      <c r="E7" s="191"/>
      <c r="F7" s="192"/>
      <c r="G7" s="200"/>
      <c r="H7" s="200"/>
      <c r="I7" s="192"/>
      <c r="J7" s="192"/>
      <c r="K7" s="235"/>
      <c r="L7" s="198"/>
      <c r="N7" s="83" t="s">
        <v>440</v>
      </c>
      <c r="P7" s="86" t="s">
        <v>380</v>
      </c>
      <c r="R7" s="86"/>
      <c r="Y7" t="s">
        <v>814</v>
      </c>
      <c r="AA7" s="105" t="str">
        <f t="shared" si="0"/>
        <v>Гусек без декораL=898</v>
      </c>
      <c r="AB7" s="86" t="s">
        <v>360</v>
      </c>
      <c r="AC7" s="114" t="s">
        <v>388</v>
      </c>
      <c r="AD7" s="107">
        <v>1400</v>
      </c>
      <c r="AE7" s="101">
        <v>0.11</v>
      </c>
      <c r="AH7">
        <f>L3</f>
        <v>0</v>
      </c>
      <c r="AI7">
        <f>IF(AH7=1,250,IF(AH7=2,450,250))</f>
        <v>250</v>
      </c>
      <c r="AJ7" s="86" t="s">
        <v>412</v>
      </c>
      <c r="AK7">
        <v>150</v>
      </c>
      <c r="AM7" s="137" t="s">
        <v>194</v>
      </c>
      <c r="AN7" s="133">
        <v>2</v>
      </c>
      <c r="AO7" s="133" t="s">
        <v>171</v>
      </c>
    </row>
    <row r="8" spans="1:41" x14ac:dyDescent="0.25">
      <c r="A8" s="225" t="s">
        <v>464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t="s">
        <v>65</v>
      </c>
      <c r="N8" s="83" t="s">
        <v>441</v>
      </c>
      <c r="P8" s="86" t="s">
        <v>390</v>
      </c>
      <c r="R8" s="86"/>
      <c r="Y8" t="s">
        <v>797</v>
      </c>
      <c r="AA8" s="105" t="str">
        <f t="shared" si="0"/>
        <v>Гусек с декоромL=598</v>
      </c>
      <c r="AB8" s="86" t="s">
        <v>368</v>
      </c>
      <c r="AC8" s="114" t="s">
        <v>385</v>
      </c>
      <c r="AD8" s="107">
        <v>1300</v>
      </c>
      <c r="AE8" s="101">
        <v>7.0000000000000007E-2</v>
      </c>
      <c r="AM8" s="137" t="s">
        <v>195</v>
      </c>
      <c r="AN8" s="133">
        <v>2</v>
      </c>
      <c r="AO8" s="133" t="s">
        <v>171</v>
      </c>
    </row>
    <row r="9" spans="1:41" ht="20.25" customHeight="1" x14ac:dyDescent="0.25">
      <c r="A9" s="3">
        <v>1</v>
      </c>
      <c r="B9" s="123"/>
      <c r="C9" s="254"/>
      <c r="D9" s="124"/>
      <c r="E9" s="251"/>
      <c r="F9" s="12"/>
      <c r="G9" s="76">
        <f>IFERROR(VLOOKUP(B9&amp;D9,AA:AE,5,0),0)</f>
        <v>0</v>
      </c>
      <c r="H9" s="76">
        <f t="shared" ref="H9:H41" si="1">G9*F9</f>
        <v>0</v>
      </c>
      <c r="I9" s="5"/>
      <c r="J9" s="5"/>
      <c r="K9" s="77">
        <f>(IFERROR(VLOOKUP(B9&amp;D9,AA:AD,4,0),0)+M9)*$AF$2</f>
        <v>0</v>
      </c>
      <c r="L9" s="78">
        <f>F9*K9</f>
        <v>0</v>
      </c>
      <c r="M9">
        <f>IF(J9&gt;0,2000*H9,0)*$AF$2</f>
        <v>0</v>
      </c>
      <c r="N9" s="83" t="s">
        <v>442</v>
      </c>
      <c r="P9" s="109" t="s">
        <v>398</v>
      </c>
      <c r="R9" s="86"/>
      <c r="Y9" t="s">
        <v>803</v>
      </c>
      <c r="AA9" s="105" t="str">
        <f t="shared" si="0"/>
        <v>Гусек с декоромL=898</v>
      </c>
      <c r="AB9" s="86" t="s">
        <v>368</v>
      </c>
      <c r="AC9" s="114" t="s">
        <v>388</v>
      </c>
      <c r="AD9" s="107">
        <v>1500</v>
      </c>
      <c r="AE9" s="101">
        <v>0.11</v>
      </c>
      <c r="AM9" s="137" t="s">
        <v>196</v>
      </c>
      <c r="AN9" s="133">
        <v>2</v>
      </c>
      <c r="AO9" s="133" t="s">
        <v>171</v>
      </c>
    </row>
    <row r="10" spans="1:41" x14ac:dyDescent="0.25">
      <c r="A10" s="7">
        <v>2</v>
      </c>
      <c r="B10" s="123"/>
      <c r="C10" s="255"/>
      <c r="D10" s="124"/>
      <c r="E10" s="252"/>
      <c r="F10" s="12"/>
      <c r="G10" s="76">
        <f t="shared" ref="G10:G13" si="2">IFERROR(VLOOKUP(B10&amp;D10,AA:AE,5,0),0)</f>
        <v>0</v>
      </c>
      <c r="H10" s="79">
        <f t="shared" si="1"/>
        <v>0</v>
      </c>
      <c r="I10" s="5"/>
      <c r="J10" s="5"/>
      <c r="K10" s="77">
        <f t="shared" ref="K10:K13" si="3">(IFERROR(VLOOKUP(B10&amp;D10,AA:AD,4,0),0)+M10)*$AF$2</f>
        <v>0</v>
      </c>
      <c r="L10" s="78">
        <f>F10*K10</f>
        <v>0</v>
      </c>
      <c r="M10">
        <f t="shared" ref="M10:M41" si="4">IF(J10&gt;0,2000*H10,0)*$AF$2</f>
        <v>0</v>
      </c>
      <c r="N10" s="83" t="s">
        <v>443</v>
      </c>
      <c r="P10" s="109" t="s">
        <v>379</v>
      </c>
      <c r="R10" s="87"/>
      <c r="Y10" t="s">
        <v>809</v>
      </c>
      <c r="AA10" s="105" t="str">
        <f t="shared" si="0"/>
        <v>Капитель К-100 без декора</v>
      </c>
      <c r="AB10" s="84" t="s">
        <v>394</v>
      </c>
      <c r="AC10" s="120"/>
      <c r="AD10" s="107">
        <v>1100</v>
      </c>
      <c r="AE10" s="101">
        <v>1.2E-2</v>
      </c>
      <c r="AM10" s="137" t="s">
        <v>197</v>
      </c>
      <c r="AN10" s="133">
        <v>2</v>
      </c>
      <c r="AO10" s="133" t="s">
        <v>171</v>
      </c>
    </row>
    <row r="11" spans="1:41" x14ac:dyDescent="0.25">
      <c r="A11" s="7">
        <v>3</v>
      </c>
      <c r="B11" s="123"/>
      <c r="C11" s="255"/>
      <c r="D11" s="124"/>
      <c r="E11" s="252"/>
      <c r="F11" s="12"/>
      <c r="G11" s="76">
        <f t="shared" si="2"/>
        <v>0</v>
      </c>
      <c r="H11" s="79">
        <f t="shared" si="1"/>
        <v>0</v>
      </c>
      <c r="I11" s="5"/>
      <c r="J11" s="5"/>
      <c r="K11" s="77">
        <f t="shared" si="3"/>
        <v>0</v>
      </c>
      <c r="L11" s="78">
        <f>F11*K11</f>
        <v>0</v>
      </c>
      <c r="M11">
        <f t="shared" si="4"/>
        <v>0</v>
      </c>
      <c r="N11" s="84" t="s">
        <v>382</v>
      </c>
      <c r="P11" s="109" t="s">
        <v>383</v>
      </c>
      <c r="R11" s="87"/>
      <c r="Y11" t="s">
        <v>799</v>
      </c>
      <c r="AA11" s="105" t="str">
        <f t="shared" si="0"/>
        <v>Капитель К1-100 (с декором)</v>
      </c>
      <c r="AB11" s="84" t="s">
        <v>396</v>
      </c>
      <c r="AC11" s="120"/>
      <c r="AD11" s="107">
        <v>1100</v>
      </c>
      <c r="AE11" s="101">
        <v>1.2E-2</v>
      </c>
      <c r="AM11" s="137" t="s">
        <v>198</v>
      </c>
      <c r="AN11" s="133">
        <v>2</v>
      </c>
      <c r="AO11" s="133" t="s">
        <v>171</v>
      </c>
    </row>
    <row r="12" spans="1:41" x14ac:dyDescent="0.25">
      <c r="A12" s="7">
        <v>4</v>
      </c>
      <c r="B12" s="123"/>
      <c r="C12" s="255"/>
      <c r="D12" s="124"/>
      <c r="E12" s="252"/>
      <c r="F12" s="12"/>
      <c r="G12" s="76">
        <f t="shared" si="2"/>
        <v>0</v>
      </c>
      <c r="H12" s="79">
        <f t="shared" si="1"/>
        <v>0</v>
      </c>
      <c r="I12" s="5"/>
      <c r="J12" s="5"/>
      <c r="K12" s="77">
        <f t="shared" si="3"/>
        <v>0</v>
      </c>
      <c r="L12" s="78">
        <f>F12*K12</f>
        <v>0</v>
      </c>
      <c r="M12">
        <f t="shared" si="4"/>
        <v>0</v>
      </c>
      <c r="N12" s="84" t="s">
        <v>386</v>
      </c>
      <c r="P12" s="109" t="s">
        <v>395</v>
      </c>
      <c r="R12" s="86"/>
      <c r="S12" s="111"/>
      <c r="Y12" t="s">
        <v>805</v>
      </c>
      <c r="AA12" s="105" t="str">
        <f t="shared" si="0"/>
        <v>Капитель К1-150 (с декором)</v>
      </c>
      <c r="AB12" s="84" t="s">
        <v>404</v>
      </c>
      <c r="AC12" s="120"/>
      <c r="AD12" s="107">
        <v>1100</v>
      </c>
      <c r="AE12" s="101">
        <v>1.4999999999999999E-2</v>
      </c>
      <c r="AM12" s="134" t="s">
        <v>199</v>
      </c>
      <c r="AN12" s="133">
        <v>2</v>
      </c>
      <c r="AO12" s="133" t="s">
        <v>171</v>
      </c>
    </row>
    <row r="13" spans="1:41" x14ac:dyDescent="0.25">
      <c r="A13" s="7">
        <v>5</v>
      </c>
      <c r="B13" s="123"/>
      <c r="C13" s="256"/>
      <c r="D13" s="124"/>
      <c r="E13" s="253"/>
      <c r="F13" s="12"/>
      <c r="G13" s="76">
        <f t="shared" si="2"/>
        <v>0</v>
      </c>
      <c r="H13" s="79">
        <f t="shared" si="1"/>
        <v>0</v>
      </c>
      <c r="I13" s="5"/>
      <c r="J13" s="5"/>
      <c r="K13" s="77">
        <f t="shared" si="3"/>
        <v>0</v>
      </c>
      <c r="L13" s="78">
        <f>F13*K13</f>
        <v>0</v>
      </c>
      <c r="M13">
        <f t="shared" si="4"/>
        <v>0</v>
      </c>
      <c r="N13" s="84" t="s">
        <v>389</v>
      </c>
      <c r="P13" s="86" t="s">
        <v>406</v>
      </c>
      <c r="R13" s="86"/>
      <c r="S13" s="111"/>
      <c r="Y13" t="s">
        <v>811</v>
      </c>
      <c r="AA13" s="105" t="str">
        <f t="shared" si="0"/>
        <v>Капитель К-150 без декора</v>
      </c>
      <c r="AB13" s="84" t="s">
        <v>402</v>
      </c>
      <c r="AC13" s="120"/>
      <c r="AD13" s="107">
        <v>1100</v>
      </c>
      <c r="AE13" s="101">
        <v>1.4999999999999999E-2</v>
      </c>
      <c r="AM13" s="132" t="s">
        <v>200</v>
      </c>
      <c r="AN13" s="133">
        <v>2</v>
      </c>
      <c r="AO13" s="133" t="s">
        <v>171</v>
      </c>
    </row>
    <row r="14" spans="1:41" x14ac:dyDescent="0.25">
      <c r="A14" s="225" t="s">
        <v>465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>
        <f t="shared" si="4"/>
        <v>0</v>
      </c>
      <c r="N14" s="84" t="s">
        <v>391</v>
      </c>
      <c r="P14" s="86" t="s">
        <v>411</v>
      </c>
      <c r="R14" s="109"/>
      <c r="S14" s="112"/>
      <c r="Y14" t="s">
        <v>798</v>
      </c>
      <c r="AA14" s="105" t="str">
        <f t="shared" si="0"/>
        <v>Капитель К1-80 (с декором)</v>
      </c>
      <c r="AB14" s="84" t="s">
        <v>386</v>
      </c>
      <c r="AC14" s="120"/>
      <c r="AD14" s="107">
        <v>1000</v>
      </c>
      <c r="AE14" s="101">
        <v>0.01</v>
      </c>
      <c r="AM14" s="134" t="s">
        <v>201</v>
      </c>
      <c r="AN14" s="133">
        <v>2</v>
      </c>
      <c r="AO14" s="133" t="s">
        <v>171</v>
      </c>
    </row>
    <row r="15" spans="1:41" x14ac:dyDescent="0.25">
      <c r="A15" s="7">
        <v>1</v>
      </c>
      <c r="B15" s="5"/>
      <c r="C15" s="125"/>
      <c r="D15" s="5"/>
      <c r="E15" s="5"/>
      <c r="F15" s="12"/>
      <c r="G15" s="76">
        <f>IFERROR(VLOOKUP(B15&amp;D15,AA:AE,5,0),0)</f>
        <v>0</v>
      </c>
      <c r="H15" s="79">
        <f t="shared" si="1"/>
        <v>0</v>
      </c>
      <c r="I15" s="5"/>
      <c r="J15" s="5"/>
      <c r="K15" s="77">
        <f>(IFERROR(VLOOKUP(B15&amp;D15,AA:AD,4,0),0)+M15)*$AF$2</f>
        <v>0</v>
      </c>
      <c r="L15" s="78">
        <f t="shared" ref="L15:L20" si="5">F15*K15</f>
        <v>0</v>
      </c>
      <c r="M15">
        <f t="shared" si="4"/>
        <v>0</v>
      </c>
      <c r="N15" s="84" t="s">
        <v>392</v>
      </c>
      <c r="P15" s="86" t="s">
        <v>416</v>
      </c>
      <c r="R15" s="87"/>
      <c r="S15" s="87"/>
      <c r="Y15" t="s">
        <v>804</v>
      </c>
      <c r="AA15" s="105" t="str">
        <f t="shared" si="0"/>
        <v>Капитель К2-100 (с декором)</v>
      </c>
      <c r="AB15" s="84" t="s">
        <v>397</v>
      </c>
      <c r="AC15" s="120"/>
      <c r="AD15" s="107">
        <v>1100</v>
      </c>
      <c r="AE15" s="101">
        <v>1.2E-2</v>
      </c>
      <c r="AM15" s="137" t="s">
        <v>202</v>
      </c>
      <c r="AN15" s="133">
        <v>2</v>
      </c>
      <c r="AO15" s="133" t="s">
        <v>171</v>
      </c>
    </row>
    <row r="16" spans="1:41" x14ac:dyDescent="0.25">
      <c r="A16" s="7">
        <v>2</v>
      </c>
      <c r="B16" s="5"/>
      <c r="C16" s="125"/>
      <c r="D16" s="5"/>
      <c r="E16" s="5"/>
      <c r="F16" s="12"/>
      <c r="G16" s="76">
        <f t="shared" ref="G16:G20" si="6">IFERROR(VLOOKUP(B16&amp;D16,AA:AE,5,0),0)</f>
        <v>0</v>
      </c>
      <c r="H16" s="79">
        <f t="shared" si="1"/>
        <v>0</v>
      </c>
      <c r="I16" s="5"/>
      <c r="J16" s="5"/>
      <c r="K16" s="77">
        <f t="shared" ref="K16:K20" si="7">(IFERROR(VLOOKUP(B16&amp;D16,AA:AD,4,0),0)+M16)*$AF$2</f>
        <v>0</v>
      </c>
      <c r="L16" s="78">
        <f t="shared" si="5"/>
        <v>0</v>
      </c>
      <c r="M16">
        <f t="shared" si="4"/>
        <v>0</v>
      </c>
      <c r="N16" s="84" t="s">
        <v>394</v>
      </c>
      <c r="P16" s="86" t="s">
        <v>403</v>
      </c>
      <c r="R16" s="87"/>
      <c r="S16" s="87"/>
      <c r="Y16" t="s">
        <v>810</v>
      </c>
      <c r="AA16" s="105" t="str">
        <f t="shared" si="0"/>
        <v>Капитель К2-150 (с декором)</v>
      </c>
      <c r="AB16" s="84" t="s">
        <v>405</v>
      </c>
      <c r="AC16" s="120"/>
      <c r="AD16" s="107">
        <v>1100</v>
      </c>
      <c r="AE16" s="101">
        <v>1.4999999999999999E-2</v>
      </c>
      <c r="AM16" s="134" t="s">
        <v>203</v>
      </c>
      <c r="AN16" s="135">
        <v>3</v>
      </c>
      <c r="AO16" s="135"/>
    </row>
    <row r="17" spans="1:41" x14ac:dyDescent="0.25">
      <c r="A17" s="7">
        <v>3</v>
      </c>
      <c r="B17" s="5"/>
      <c r="C17" s="125"/>
      <c r="D17" s="5"/>
      <c r="E17" s="5"/>
      <c r="F17" s="12"/>
      <c r="G17" s="76">
        <f t="shared" si="6"/>
        <v>0</v>
      </c>
      <c r="H17" s="79">
        <f t="shared" si="1"/>
        <v>0</v>
      </c>
      <c r="I17" s="5"/>
      <c r="J17" s="5"/>
      <c r="K17" s="77">
        <f t="shared" si="7"/>
        <v>0</v>
      </c>
      <c r="L17" s="78">
        <f t="shared" si="5"/>
        <v>0</v>
      </c>
      <c r="M17">
        <f t="shared" si="4"/>
        <v>0</v>
      </c>
      <c r="N17" s="84" t="s">
        <v>396</v>
      </c>
      <c r="P17" s="86" t="s">
        <v>410</v>
      </c>
      <c r="R17" s="86" t="s">
        <v>384</v>
      </c>
      <c r="S17" s="114" t="s">
        <v>385</v>
      </c>
      <c r="Y17" t="s">
        <v>800</v>
      </c>
      <c r="AA17" s="105" t="str">
        <f t="shared" si="0"/>
        <v>Капитель К2-80 (с декором)</v>
      </c>
      <c r="AB17" s="84" t="s">
        <v>389</v>
      </c>
      <c r="AC17" s="120"/>
      <c r="AD17" s="107">
        <v>1000</v>
      </c>
      <c r="AE17" s="101">
        <v>0.01</v>
      </c>
      <c r="AM17" s="132" t="s">
        <v>130</v>
      </c>
      <c r="AN17" s="133">
        <v>4</v>
      </c>
      <c r="AO17" s="133" t="s">
        <v>171</v>
      </c>
    </row>
    <row r="18" spans="1:41" x14ac:dyDescent="0.25">
      <c r="A18" s="7">
        <v>4</v>
      </c>
      <c r="B18" s="5"/>
      <c r="C18" s="125"/>
      <c r="D18" s="5"/>
      <c r="E18" s="5"/>
      <c r="F18" s="12"/>
      <c r="G18" s="76">
        <f t="shared" si="6"/>
        <v>0</v>
      </c>
      <c r="H18" s="79">
        <f t="shared" si="1"/>
        <v>0</v>
      </c>
      <c r="I18" s="5"/>
      <c r="J18" s="5"/>
      <c r="K18" s="77">
        <f t="shared" si="7"/>
        <v>0</v>
      </c>
      <c r="L18" s="78">
        <f t="shared" si="5"/>
        <v>0</v>
      </c>
      <c r="M18">
        <f t="shared" si="4"/>
        <v>0</v>
      </c>
      <c r="N18" s="84" t="s">
        <v>397</v>
      </c>
      <c r="P18" s="86" t="s">
        <v>413</v>
      </c>
      <c r="R18" s="86" t="s">
        <v>387</v>
      </c>
      <c r="S18" s="114" t="s">
        <v>388</v>
      </c>
      <c r="Y18" t="s">
        <v>806</v>
      </c>
      <c r="AA18" s="105" t="str">
        <f t="shared" si="0"/>
        <v>Капитель К3-100 (с декором)</v>
      </c>
      <c r="AB18" s="84" t="s">
        <v>399</v>
      </c>
      <c r="AC18" s="120"/>
      <c r="AD18" s="107">
        <v>1100</v>
      </c>
      <c r="AE18" s="101">
        <v>1.2E-2</v>
      </c>
      <c r="AM18" s="132" t="s">
        <v>131</v>
      </c>
      <c r="AN18" s="133">
        <v>4</v>
      </c>
      <c r="AO18" s="133"/>
    </row>
    <row r="19" spans="1:41" x14ac:dyDescent="0.25">
      <c r="A19" s="7">
        <v>5</v>
      </c>
      <c r="B19" s="5"/>
      <c r="C19" s="125"/>
      <c r="D19" s="5"/>
      <c r="E19" s="5"/>
      <c r="F19" s="12"/>
      <c r="G19" s="76">
        <f t="shared" si="6"/>
        <v>0</v>
      </c>
      <c r="H19" s="79">
        <f t="shared" si="1"/>
        <v>0</v>
      </c>
      <c r="I19" s="5"/>
      <c r="J19" s="5"/>
      <c r="K19" s="77">
        <f t="shared" si="7"/>
        <v>0</v>
      </c>
      <c r="L19" s="78">
        <f t="shared" si="5"/>
        <v>0</v>
      </c>
      <c r="M19">
        <f t="shared" si="4"/>
        <v>0</v>
      </c>
      <c r="N19" s="84" t="s">
        <v>399</v>
      </c>
      <c r="P19" s="86"/>
      <c r="R19" s="84" t="s">
        <v>377</v>
      </c>
      <c r="S19" s="114" t="s">
        <v>361</v>
      </c>
      <c r="Y19" t="s">
        <v>812</v>
      </c>
      <c r="AA19" s="105" t="str">
        <f t="shared" si="0"/>
        <v>Капитель К3-150 (с декором)</v>
      </c>
      <c r="AB19" s="84" t="s">
        <v>407</v>
      </c>
      <c r="AC19" s="120"/>
      <c r="AD19" s="107">
        <v>1100</v>
      </c>
      <c r="AE19" s="101">
        <v>1.4999999999999999E-2</v>
      </c>
      <c r="AM19" s="137" t="s">
        <v>49</v>
      </c>
      <c r="AN19" s="133">
        <v>2</v>
      </c>
      <c r="AO19" s="133" t="s">
        <v>171</v>
      </c>
    </row>
    <row r="20" spans="1:41" x14ac:dyDescent="0.25">
      <c r="A20" s="7">
        <v>6</v>
      </c>
      <c r="B20" s="5"/>
      <c r="C20" s="125"/>
      <c r="D20" s="5"/>
      <c r="E20" s="5"/>
      <c r="F20" s="12"/>
      <c r="G20" s="76">
        <f t="shared" si="6"/>
        <v>0</v>
      </c>
      <c r="H20" s="79">
        <f t="shared" si="1"/>
        <v>0</v>
      </c>
      <c r="I20" s="5"/>
      <c r="J20" s="5"/>
      <c r="K20" s="77">
        <f t="shared" si="7"/>
        <v>0</v>
      </c>
      <c r="L20" s="78">
        <f t="shared" si="5"/>
        <v>0</v>
      </c>
      <c r="M20">
        <f t="shared" si="4"/>
        <v>0</v>
      </c>
      <c r="N20" s="84" t="s">
        <v>400</v>
      </c>
      <c r="P20" s="86"/>
      <c r="R20" s="84" t="s">
        <v>377</v>
      </c>
      <c r="S20" s="114" t="s">
        <v>370</v>
      </c>
      <c r="AA20" s="105" t="str">
        <f t="shared" si="0"/>
        <v>Капитель К3-80 (с декором)</v>
      </c>
      <c r="AB20" s="84" t="s">
        <v>391</v>
      </c>
      <c r="AC20" s="120"/>
      <c r="AD20" s="107">
        <v>1000</v>
      </c>
      <c r="AE20" s="101">
        <v>0.01</v>
      </c>
      <c r="AM20" s="132" t="s">
        <v>43</v>
      </c>
      <c r="AN20" s="133">
        <v>2</v>
      </c>
      <c r="AO20" s="133"/>
    </row>
    <row r="21" spans="1:41" x14ac:dyDescent="0.25">
      <c r="A21" s="225" t="s">
        <v>463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>
        <f t="shared" si="4"/>
        <v>0</v>
      </c>
      <c r="N21" s="83" t="s">
        <v>402</v>
      </c>
      <c r="P21" s="86"/>
      <c r="AA21" s="105" t="str">
        <f t="shared" si="0"/>
        <v>Капитель К4-100 (с декором)</v>
      </c>
      <c r="AB21" s="84" t="s">
        <v>400</v>
      </c>
      <c r="AC21" s="120"/>
      <c r="AD21" s="107">
        <v>1100</v>
      </c>
      <c r="AE21" s="101">
        <v>1.2E-2</v>
      </c>
      <c r="AG21" t="s">
        <v>460</v>
      </c>
      <c r="AH21" t="s">
        <v>458</v>
      </c>
      <c r="AI21" t="s">
        <v>462</v>
      </c>
      <c r="AJ21" t="s">
        <v>461</v>
      </c>
      <c r="AM21" s="132" t="s">
        <v>42</v>
      </c>
      <c r="AN21" s="133">
        <v>2</v>
      </c>
      <c r="AO21" s="133"/>
    </row>
    <row r="22" spans="1:41" ht="15" customHeight="1" x14ac:dyDescent="0.25">
      <c r="A22" s="7">
        <v>1</v>
      </c>
      <c r="B22" s="123"/>
      <c r="C22" s="125"/>
      <c r="D22" s="126"/>
      <c r="E22" s="129"/>
      <c r="F22" s="12"/>
      <c r="G22" s="76">
        <f>AG22*D22/1000000</f>
        <v>0</v>
      </c>
      <c r="H22" s="79">
        <f t="shared" ref="H22:H27" si="8">G22*F22</f>
        <v>0</v>
      </c>
      <c r="I22" s="5"/>
      <c r="J22" s="5"/>
      <c r="K22" s="77">
        <f>(IFERROR(VLOOKUP(AH22,$AJ$22:$AK$25,2,0),0)+AI22+M22)*$AF$2</f>
        <v>0</v>
      </c>
      <c r="L22" s="78">
        <f>K22*H22</f>
        <v>0</v>
      </c>
      <c r="M22">
        <f t="shared" si="4"/>
        <v>0</v>
      </c>
      <c r="N22" s="83" t="s">
        <v>404</v>
      </c>
      <c r="P22" s="86"/>
      <c r="T22" s="115"/>
      <c r="U22" s="115"/>
      <c r="AA22" s="105" t="str">
        <f t="shared" si="0"/>
        <v>Капитель К4-150 (с декором)</v>
      </c>
      <c r="AB22" s="84" t="s">
        <v>408</v>
      </c>
      <c r="AC22" s="120"/>
      <c r="AD22" s="107">
        <v>1100</v>
      </c>
      <c r="AE22" s="101">
        <v>1.4999999999999999E-2</v>
      </c>
      <c r="AG22">
        <f t="shared" ref="AG22:AG27" si="9">IFERROR(VLOOKUP(B22,$AJ$2:$AK$7,2,0),0)</f>
        <v>0</v>
      </c>
      <c r="AH22">
        <f t="shared" ref="AH22:AH27" si="10">IFERROR(VLOOKUP(I22,$AM:$AN,2,0),0)</f>
        <v>0</v>
      </c>
      <c r="AI22">
        <f>IF(COUNTIF(B22,"*Ц2*"),400,0)</f>
        <v>0</v>
      </c>
      <c r="AJ22">
        <v>1</v>
      </c>
      <c r="AK22">
        <v>3600</v>
      </c>
      <c r="AM22" s="132" t="s">
        <v>204</v>
      </c>
      <c r="AN22" s="135">
        <v>3</v>
      </c>
      <c r="AO22" s="135"/>
    </row>
    <row r="23" spans="1:41" x14ac:dyDescent="0.25">
      <c r="A23" s="7">
        <v>2</v>
      </c>
      <c r="B23" s="123"/>
      <c r="C23" s="125"/>
      <c r="D23" s="126"/>
      <c r="E23" s="130"/>
      <c r="F23" s="12"/>
      <c r="G23" s="76">
        <f t="shared" ref="G23:G27" si="11">IFERROR(IF(COUNTIF(B23,"*прямой*"),(AG23*D23)/1000000,VLOOKUP(B23&amp;D23,AA:AE,6,0)),0)</f>
        <v>0</v>
      </c>
      <c r="H23" s="79">
        <f t="shared" si="8"/>
        <v>0</v>
      </c>
      <c r="I23" s="5"/>
      <c r="J23" s="5"/>
      <c r="K23" s="77">
        <f t="shared" ref="K23:K27" si="12">(IFERROR(VLOOKUP(AH23,$AJ$22:$AK$25,2,0),0)+AI23+M23)*$AF$2</f>
        <v>0</v>
      </c>
      <c r="L23" s="78">
        <f t="shared" ref="L23:L27" si="13">F23*K23</f>
        <v>0</v>
      </c>
      <c r="M23">
        <f t="shared" si="4"/>
        <v>0</v>
      </c>
      <c r="N23" s="83" t="s">
        <v>405</v>
      </c>
      <c r="P23" s="86"/>
      <c r="T23" s="116"/>
      <c r="U23" s="15"/>
      <c r="AA23" s="105" t="str">
        <f t="shared" si="0"/>
        <v>Капитель К4-80 (с декором)</v>
      </c>
      <c r="AB23" s="84" t="s">
        <v>392</v>
      </c>
      <c r="AC23" s="120"/>
      <c r="AD23" s="107">
        <v>1000</v>
      </c>
      <c r="AE23" s="101">
        <v>0.01</v>
      </c>
      <c r="AG23">
        <f t="shared" si="9"/>
        <v>0</v>
      </c>
      <c r="AH23">
        <f t="shared" si="10"/>
        <v>0</v>
      </c>
      <c r="AI23">
        <f t="shared" ref="AI23:AI27" si="14">IF(COUNTIF(B23,"*Ц2*"),400,0)</f>
        <v>0</v>
      </c>
      <c r="AJ23">
        <v>2</v>
      </c>
      <c r="AK23">
        <v>3800</v>
      </c>
      <c r="AM23" s="134" t="s">
        <v>205</v>
      </c>
      <c r="AN23" s="133">
        <v>1</v>
      </c>
      <c r="AO23" s="133"/>
    </row>
    <row r="24" spans="1:41" x14ac:dyDescent="0.25">
      <c r="A24" s="7">
        <v>3</v>
      </c>
      <c r="B24" s="123"/>
      <c r="C24" s="125"/>
      <c r="D24" s="126"/>
      <c r="E24" s="130"/>
      <c r="F24" s="12"/>
      <c r="G24" s="76">
        <f t="shared" si="11"/>
        <v>0</v>
      </c>
      <c r="H24" s="79">
        <f t="shared" si="8"/>
        <v>0</v>
      </c>
      <c r="I24" s="5"/>
      <c r="J24" s="5"/>
      <c r="K24" s="77">
        <f t="shared" si="12"/>
        <v>0</v>
      </c>
      <c r="L24" s="78">
        <f t="shared" si="13"/>
        <v>0</v>
      </c>
      <c r="M24">
        <f t="shared" si="4"/>
        <v>0</v>
      </c>
      <c r="N24" s="83" t="s">
        <v>407</v>
      </c>
      <c r="P24" s="86"/>
      <c r="T24" s="15"/>
      <c r="U24" s="15"/>
      <c r="AA24" s="105" t="str">
        <f t="shared" si="0"/>
        <v>Капитель К-80 без декора</v>
      </c>
      <c r="AB24" s="84" t="s">
        <v>382</v>
      </c>
      <c r="AC24" s="120"/>
      <c r="AD24" s="107">
        <v>1000</v>
      </c>
      <c r="AE24" s="101">
        <v>0.01</v>
      </c>
      <c r="AG24">
        <f t="shared" si="9"/>
        <v>0</v>
      </c>
      <c r="AH24">
        <f t="shared" si="10"/>
        <v>0</v>
      </c>
      <c r="AI24">
        <f t="shared" si="14"/>
        <v>0</v>
      </c>
      <c r="AJ24">
        <v>3</v>
      </c>
      <c r="AK24">
        <v>4000</v>
      </c>
      <c r="AM24" s="134" t="s">
        <v>206</v>
      </c>
      <c r="AN24" s="135">
        <v>1</v>
      </c>
      <c r="AO24" s="135"/>
    </row>
    <row r="25" spans="1:41" x14ac:dyDescent="0.25">
      <c r="A25" s="7">
        <v>4</v>
      </c>
      <c r="B25" s="123"/>
      <c r="C25" s="125"/>
      <c r="D25" s="126"/>
      <c r="E25" s="130"/>
      <c r="F25" s="12"/>
      <c r="G25" s="76">
        <f t="shared" si="11"/>
        <v>0</v>
      </c>
      <c r="H25" s="79">
        <f t="shared" si="8"/>
        <v>0</v>
      </c>
      <c r="I25" s="5"/>
      <c r="J25" s="5"/>
      <c r="K25" s="77">
        <f t="shared" si="12"/>
        <v>0</v>
      </c>
      <c r="L25" s="78">
        <f t="shared" si="13"/>
        <v>0</v>
      </c>
      <c r="M25">
        <f t="shared" si="4"/>
        <v>0</v>
      </c>
      <c r="N25" s="83" t="s">
        <v>408</v>
      </c>
      <c r="P25" s="86"/>
      <c r="R25" s="86"/>
      <c r="S25" s="114"/>
      <c r="T25" s="15"/>
      <c r="U25" s="15"/>
      <c r="AA25" s="105" t="str">
        <f t="shared" si="0"/>
        <v>Колонна К01-100h=500-750</v>
      </c>
      <c r="AB25" s="84" t="s">
        <v>121</v>
      </c>
      <c r="AC25" s="114" t="s">
        <v>452</v>
      </c>
      <c r="AD25" s="107">
        <v>750</v>
      </c>
      <c r="AE25" s="101">
        <v>0.13</v>
      </c>
      <c r="AG25">
        <f t="shared" si="9"/>
        <v>0</v>
      </c>
      <c r="AH25">
        <f t="shared" si="10"/>
        <v>0</v>
      </c>
      <c r="AI25">
        <f t="shared" si="14"/>
        <v>0</v>
      </c>
      <c r="AJ25">
        <v>4</v>
      </c>
      <c r="AK25">
        <v>4400</v>
      </c>
      <c r="AM25" s="137" t="s">
        <v>207</v>
      </c>
      <c r="AN25" s="133">
        <v>1</v>
      </c>
      <c r="AO25" s="133"/>
    </row>
    <row r="26" spans="1:41" x14ac:dyDescent="0.25">
      <c r="A26" s="7">
        <v>5</v>
      </c>
      <c r="B26" s="123"/>
      <c r="C26" s="125"/>
      <c r="D26" s="126"/>
      <c r="E26" s="130"/>
      <c r="F26" s="12"/>
      <c r="G26" s="76">
        <f t="shared" si="11"/>
        <v>0</v>
      </c>
      <c r="H26" s="79">
        <f t="shared" si="8"/>
        <v>0</v>
      </c>
      <c r="I26" s="5"/>
      <c r="J26" s="5"/>
      <c r="K26" s="77">
        <f t="shared" si="12"/>
        <v>0</v>
      </c>
      <c r="L26" s="78">
        <f t="shared" si="13"/>
        <v>0</v>
      </c>
      <c r="M26">
        <f t="shared" si="4"/>
        <v>0</v>
      </c>
      <c r="P26" s="86"/>
      <c r="AA26" s="105" t="str">
        <f t="shared" si="0"/>
        <v>Колонна К01-100h=751-1000</v>
      </c>
      <c r="AB26" s="84" t="s">
        <v>121</v>
      </c>
      <c r="AC26" s="114" t="s">
        <v>453</v>
      </c>
      <c r="AD26" s="107">
        <v>1000</v>
      </c>
      <c r="AE26" s="101">
        <v>0.27</v>
      </c>
      <c r="AG26">
        <f t="shared" si="9"/>
        <v>0</v>
      </c>
      <c r="AH26">
        <f t="shared" si="10"/>
        <v>0</v>
      </c>
      <c r="AI26">
        <f t="shared" si="14"/>
        <v>0</v>
      </c>
      <c r="AM26" s="134" t="s">
        <v>208</v>
      </c>
      <c r="AN26" s="135">
        <v>1</v>
      </c>
      <c r="AO26" s="135"/>
    </row>
    <row r="27" spans="1:41" x14ac:dyDescent="0.25">
      <c r="A27" s="7">
        <v>6</v>
      </c>
      <c r="B27" s="123"/>
      <c r="C27" s="125"/>
      <c r="D27" s="126"/>
      <c r="E27" s="131"/>
      <c r="F27" s="12"/>
      <c r="G27" s="76">
        <f t="shared" si="11"/>
        <v>0</v>
      </c>
      <c r="H27" s="79">
        <f t="shared" si="8"/>
        <v>0</v>
      </c>
      <c r="I27" s="5"/>
      <c r="J27" s="5"/>
      <c r="K27" s="77">
        <f t="shared" si="12"/>
        <v>0</v>
      </c>
      <c r="L27" s="78">
        <f t="shared" si="13"/>
        <v>0</v>
      </c>
      <c r="M27">
        <f t="shared" si="4"/>
        <v>0</v>
      </c>
      <c r="P27" s="86"/>
      <c r="AA27" s="105" t="str">
        <f t="shared" si="0"/>
        <v>Колонна К01-100h=1001-2000</v>
      </c>
      <c r="AB27" s="84" t="s">
        <v>121</v>
      </c>
      <c r="AC27" s="114" t="s">
        <v>454</v>
      </c>
      <c r="AD27" s="107">
        <v>2000</v>
      </c>
      <c r="AE27" s="101">
        <v>0.27</v>
      </c>
      <c r="AG27">
        <f t="shared" si="9"/>
        <v>0</v>
      </c>
      <c r="AH27">
        <f t="shared" si="10"/>
        <v>0</v>
      </c>
      <c r="AI27">
        <f t="shared" si="14"/>
        <v>0</v>
      </c>
      <c r="AM27" s="137" t="s">
        <v>209</v>
      </c>
      <c r="AN27" s="133">
        <v>1</v>
      </c>
      <c r="AO27" s="133"/>
    </row>
    <row r="28" spans="1:41" x14ac:dyDescent="0.25">
      <c r="A28" s="225" t="s">
        <v>466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>
        <f t="shared" si="4"/>
        <v>0</v>
      </c>
      <c r="P28" s="86"/>
      <c r="AA28" s="105" t="str">
        <f t="shared" si="0"/>
        <v>Колонна К01-100h=2001-2750</v>
      </c>
      <c r="AB28" s="84" t="s">
        <v>121</v>
      </c>
      <c r="AC28" s="114" t="s">
        <v>455</v>
      </c>
      <c r="AD28" s="107">
        <v>2750</v>
      </c>
      <c r="AE28" s="101">
        <v>0.27</v>
      </c>
      <c r="AM28" s="132" t="s">
        <v>132</v>
      </c>
      <c r="AN28" s="133">
        <v>4</v>
      </c>
      <c r="AO28" s="133"/>
    </row>
    <row r="29" spans="1:41" x14ac:dyDescent="0.25">
      <c r="A29" s="7">
        <v>1</v>
      </c>
      <c r="B29" s="123"/>
      <c r="C29" s="125"/>
      <c r="D29" s="258"/>
      <c r="E29" s="259"/>
      <c r="F29" s="12"/>
      <c r="G29" s="76">
        <f t="shared" ref="G29:G34" si="15">IFERROR(IF(COUNTIF(B29,"*прямой*"),(AG22*D29)/1000000,VLOOKUP(B29&amp;D29,AA:AE,6,0)),0)</f>
        <v>0</v>
      </c>
      <c r="H29" s="79">
        <f t="shared" si="1"/>
        <v>0</v>
      </c>
      <c r="I29" s="5"/>
      <c r="J29" s="5"/>
      <c r="K29" s="77">
        <f>(IFERROR(VLOOKUP(B29&amp;D29,AA:AD,4,0),0)+M29)*$AF$2</f>
        <v>0</v>
      </c>
      <c r="L29" s="78">
        <f t="shared" ref="L29:L34" si="16">F29*K29</f>
        <v>0</v>
      </c>
      <c r="M29">
        <f t="shared" si="4"/>
        <v>0</v>
      </c>
      <c r="P29" s="86"/>
      <c r="AA29" s="105" t="str">
        <f t="shared" si="0"/>
        <v>Колонна К01-50h=500-750</v>
      </c>
      <c r="AB29" s="84" t="s">
        <v>122</v>
      </c>
      <c r="AC29" s="114" t="s">
        <v>452</v>
      </c>
      <c r="AD29" s="107">
        <v>600</v>
      </c>
      <c r="AE29" s="101">
        <v>7.0000000000000007E-2</v>
      </c>
      <c r="AM29" s="132" t="s">
        <v>471</v>
      </c>
      <c r="AN29" s="135">
        <v>3</v>
      </c>
      <c r="AO29" s="135"/>
    </row>
    <row r="30" spans="1:41" x14ac:dyDescent="0.25">
      <c r="A30" s="7">
        <v>2</v>
      </c>
      <c r="B30" s="123"/>
      <c r="C30" s="125"/>
      <c r="D30" s="260"/>
      <c r="E30" s="261"/>
      <c r="F30" s="12"/>
      <c r="G30" s="76">
        <f t="shared" si="15"/>
        <v>0</v>
      </c>
      <c r="H30" s="79">
        <f t="shared" si="1"/>
        <v>0</v>
      </c>
      <c r="I30" s="5"/>
      <c r="J30" s="5"/>
      <c r="K30" s="77">
        <f t="shared" ref="K30:K34" si="17">(IFERROR(VLOOKUP(B30&amp;D30,AA:AD,4,0),0)+M30)*$AF$2</f>
        <v>0</v>
      </c>
      <c r="L30" s="78">
        <f t="shared" si="16"/>
        <v>0</v>
      </c>
      <c r="M30">
        <f t="shared" si="4"/>
        <v>0</v>
      </c>
      <c r="P30" s="86"/>
      <c r="AA30" s="105" t="str">
        <f t="shared" si="0"/>
        <v>Колонна К01-50h=751-1000</v>
      </c>
      <c r="AB30" s="84" t="s">
        <v>122</v>
      </c>
      <c r="AC30" s="114" t="s">
        <v>453</v>
      </c>
      <c r="AD30" s="107">
        <v>800</v>
      </c>
      <c r="AE30" s="101">
        <v>0.14000000000000001</v>
      </c>
      <c r="AM30" s="134" t="s">
        <v>210</v>
      </c>
      <c r="AN30" s="133">
        <v>1</v>
      </c>
      <c r="AO30" s="133"/>
    </row>
    <row r="31" spans="1:41" x14ac:dyDescent="0.25">
      <c r="A31" s="7">
        <v>3</v>
      </c>
      <c r="B31" s="123"/>
      <c r="C31" s="125"/>
      <c r="D31" s="260"/>
      <c r="E31" s="261"/>
      <c r="F31" s="12"/>
      <c r="G31" s="76">
        <f t="shared" si="15"/>
        <v>0</v>
      </c>
      <c r="H31" s="79">
        <f t="shared" si="1"/>
        <v>0</v>
      </c>
      <c r="I31" s="5"/>
      <c r="J31" s="5"/>
      <c r="K31" s="77">
        <f t="shared" si="17"/>
        <v>0</v>
      </c>
      <c r="L31" s="78">
        <f t="shared" si="16"/>
        <v>0</v>
      </c>
      <c r="M31">
        <f t="shared" si="4"/>
        <v>0</v>
      </c>
      <c r="P31" s="86"/>
      <c r="AA31" s="105" t="str">
        <f t="shared" si="0"/>
        <v>Колонна К01-50h=1001-2000</v>
      </c>
      <c r="AB31" s="84" t="s">
        <v>122</v>
      </c>
      <c r="AC31" s="114" t="s">
        <v>454</v>
      </c>
      <c r="AD31" s="107">
        <v>1600</v>
      </c>
      <c r="AE31" s="101">
        <v>0.14000000000000001</v>
      </c>
      <c r="AM31" s="132" t="s">
        <v>114</v>
      </c>
      <c r="AN31" s="133">
        <v>2</v>
      </c>
      <c r="AO31" s="133" t="s">
        <v>171</v>
      </c>
    </row>
    <row r="32" spans="1:41" x14ac:dyDescent="0.25">
      <c r="A32" s="7">
        <v>4</v>
      </c>
      <c r="B32" s="123"/>
      <c r="C32" s="125"/>
      <c r="D32" s="260"/>
      <c r="E32" s="261"/>
      <c r="F32" s="12"/>
      <c r="G32" s="76">
        <f t="shared" si="15"/>
        <v>0</v>
      </c>
      <c r="H32" s="79">
        <f t="shared" si="1"/>
        <v>0</v>
      </c>
      <c r="I32" s="5"/>
      <c r="J32" s="5"/>
      <c r="K32" s="77">
        <f t="shared" si="17"/>
        <v>0</v>
      </c>
      <c r="L32" s="78">
        <f t="shared" si="16"/>
        <v>0</v>
      </c>
      <c r="M32">
        <f t="shared" si="4"/>
        <v>0</v>
      </c>
      <c r="P32" s="86"/>
      <c r="AA32" s="105" t="str">
        <f t="shared" si="0"/>
        <v>Колонна К01-50h=2001-2750</v>
      </c>
      <c r="AB32" s="84" t="s">
        <v>122</v>
      </c>
      <c r="AC32" s="114" t="s">
        <v>455</v>
      </c>
      <c r="AD32" s="107">
        <v>2200</v>
      </c>
      <c r="AE32" s="101">
        <v>0.14000000000000001</v>
      </c>
      <c r="AM32" s="134" t="s">
        <v>472</v>
      </c>
      <c r="AN32" s="135">
        <v>1</v>
      </c>
      <c r="AO32" s="135"/>
    </row>
    <row r="33" spans="1:41" x14ac:dyDescent="0.25">
      <c r="A33" s="7">
        <v>5</v>
      </c>
      <c r="B33" s="123"/>
      <c r="C33" s="125"/>
      <c r="D33" s="260"/>
      <c r="E33" s="261"/>
      <c r="F33" s="12"/>
      <c r="G33" s="76">
        <f t="shared" si="15"/>
        <v>0</v>
      </c>
      <c r="H33" s="79">
        <f t="shared" si="1"/>
        <v>0</v>
      </c>
      <c r="I33" s="5"/>
      <c r="J33" s="5"/>
      <c r="K33" s="77">
        <f t="shared" si="17"/>
        <v>0</v>
      </c>
      <c r="L33" s="78">
        <f t="shared" si="16"/>
        <v>0</v>
      </c>
      <c r="M33">
        <f t="shared" si="4"/>
        <v>0</v>
      </c>
      <c r="P33" s="86"/>
      <c r="AA33" s="105" t="str">
        <f t="shared" si="0"/>
        <v>Колонна К01-75h=500-750</v>
      </c>
      <c r="AB33" s="84" t="s">
        <v>123</v>
      </c>
      <c r="AC33" s="114" t="s">
        <v>452</v>
      </c>
      <c r="AD33" s="107">
        <v>675</v>
      </c>
      <c r="AE33" s="101">
        <v>0.1</v>
      </c>
      <c r="AM33" s="134" t="s">
        <v>473</v>
      </c>
      <c r="AN33" s="135">
        <v>3</v>
      </c>
      <c r="AO33" s="135"/>
    </row>
    <row r="34" spans="1:41" x14ac:dyDescent="0.25">
      <c r="A34" s="7">
        <v>6</v>
      </c>
      <c r="B34" s="123"/>
      <c r="C34" s="125"/>
      <c r="D34" s="262"/>
      <c r="E34" s="263"/>
      <c r="F34" s="12"/>
      <c r="G34" s="76">
        <f t="shared" si="15"/>
        <v>0</v>
      </c>
      <c r="H34" s="79">
        <f t="shared" si="1"/>
        <v>0</v>
      </c>
      <c r="I34" s="5"/>
      <c r="J34" s="5"/>
      <c r="K34" s="77">
        <f t="shared" si="17"/>
        <v>0</v>
      </c>
      <c r="L34" s="78">
        <f t="shared" si="16"/>
        <v>0</v>
      </c>
      <c r="M34">
        <f t="shared" si="4"/>
        <v>0</v>
      </c>
      <c r="N34" s="87"/>
      <c r="P34" s="86"/>
      <c r="AA34" s="105" t="str">
        <f t="shared" si="0"/>
        <v>Колонна К01-75h=751-1000</v>
      </c>
      <c r="AB34" s="84" t="s">
        <v>123</v>
      </c>
      <c r="AC34" s="114" t="s">
        <v>453</v>
      </c>
      <c r="AD34" s="107">
        <v>900</v>
      </c>
      <c r="AE34" s="101">
        <v>0.21</v>
      </c>
      <c r="AM34" s="132" t="s">
        <v>135</v>
      </c>
      <c r="AN34" s="135">
        <v>3</v>
      </c>
      <c r="AO34" s="135"/>
    </row>
    <row r="35" spans="1:41" x14ac:dyDescent="0.25">
      <c r="A35" s="225" t="s">
        <v>467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>
        <f t="shared" si="4"/>
        <v>0</v>
      </c>
      <c r="N35" s="84" t="s">
        <v>121</v>
      </c>
      <c r="P35" s="86"/>
      <c r="AA35" s="105" t="str">
        <f t="shared" si="0"/>
        <v>Колонна К01-75h=1001-2000</v>
      </c>
      <c r="AB35" s="84" t="s">
        <v>123</v>
      </c>
      <c r="AC35" s="114" t="s">
        <v>454</v>
      </c>
      <c r="AD35" s="107">
        <v>1800</v>
      </c>
      <c r="AE35" s="101">
        <v>0.21</v>
      </c>
      <c r="AM35" s="132" t="s">
        <v>54</v>
      </c>
      <c r="AN35" s="133">
        <v>2</v>
      </c>
      <c r="AO35" s="133"/>
    </row>
    <row r="36" spans="1:41" x14ac:dyDescent="0.25">
      <c r="A36" s="7">
        <v>1</v>
      </c>
      <c r="B36" s="123"/>
      <c r="C36" s="125"/>
      <c r="D36" s="124"/>
      <c r="E36" s="251"/>
      <c r="F36" s="12"/>
      <c r="G36" s="76">
        <f>IFERROR(VLOOKUP(B36&amp;D36,AA:AE,5,0),0)</f>
        <v>0</v>
      </c>
      <c r="H36" s="79">
        <f t="shared" si="1"/>
        <v>0</v>
      </c>
      <c r="I36" s="5"/>
      <c r="J36" s="5"/>
      <c r="K36" s="77">
        <f>(IFERROR(VLOOKUP(B36&amp;D36,AA:AD,4,0),0)+M36)*$AF$2</f>
        <v>0</v>
      </c>
      <c r="L36" s="78">
        <f t="shared" ref="L36:L41" si="18">F36*K36</f>
        <v>0</v>
      </c>
      <c r="M36">
        <f t="shared" si="4"/>
        <v>0</v>
      </c>
      <c r="N36" s="85" t="s">
        <v>122</v>
      </c>
      <c r="P36" s="86"/>
      <c r="AA36" s="105" t="str">
        <f t="shared" si="0"/>
        <v>Колонна К01-75h=2001-2750</v>
      </c>
      <c r="AB36" s="84" t="s">
        <v>123</v>
      </c>
      <c r="AC36" s="114" t="s">
        <v>455</v>
      </c>
      <c r="AD36" s="107">
        <v>2475</v>
      </c>
      <c r="AE36" s="101">
        <v>0.21</v>
      </c>
      <c r="AM36" s="137" t="s">
        <v>41</v>
      </c>
      <c r="AN36" s="133">
        <v>1</v>
      </c>
      <c r="AO36" s="133"/>
    </row>
    <row r="37" spans="1:41" x14ac:dyDescent="0.25">
      <c r="A37" s="7">
        <v>2</v>
      </c>
      <c r="B37" s="123"/>
      <c r="C37" s="125"/>
      <c r="D37" s="124"/>
      <c r="E37" s="252"/>
      <c r="F37" s="12"/>
      <c r="G37" s="76">
        <f t="shared" ref="G37:G41" si="19">IFERROR(VLOOKUP(B37&amp;D37,AA:AE,5,0),0)</f>
        <v>0</v>
      </c>
      <c r="H37" s="79">
        <f t="shared" si="1"/>
        <v>0</v>
      </c>
      <c r="I37" s="5"/>
      <c r="J37" s="5"/>
      <c r="K37" s="77">
        <f t="shared" ref="K37:K41" si="20">(IFERROR(VLOOKUP(B37&amp;D37,AA:AD,4,0),0)+M37)*$AF$2</f>
        <v>0</v>
      </c>
      <c r="L37" s="78">
        <f t="shared" si="18"/>
        <v>0</v>
      </c>
      <c r="M37">
        <f t="shared" si="4"/>
        <v>0</v>
      </c>
      <c r="N37" s="84" t="s">
        <v>123</v>
      </c>
      <c r="P37" s="86"/>
      <c r="AA37" s="105" t="str">
        <f t="shared" si="0"/>
        <v>Колонна К02-100h=500-750</v>
      </c>
      <c r="AB37" s="84" t="s">
        <v>124</v>
      </c>
      <c r="AC37" s="114" t="s">
        <v>452</v>
      </c>
      <c r="AD37" s="107">
        <v>750</v>
      </c>
      <c r="AE37" s="101">
        <v>0.13</v>
      </c>
      <c r="AM37" s="137" t="s">
        <v>46</v>
      </c>
      <c r="AN37" s="133">
        <v>2</v>
      </c>
      <c r="AO37" s="133"/>
    </row>
    <row r="38" spans="1:41" x14ac:dyDescent="0.25">
      <c r="A38" s="7">
        <v>3</v>
      </c>
      <c r="B38" s="123"/>
      <c r="C38" s="125"/>
      <c r="D38" s="124"/>
      <c r="E38" s="252"/>
      <c r="F38" s="12"/>
      <c r="G38" s="76">
        <f t="shared" si="19"/>
        <v>0</v>
      </c>
      <c r="H38" s="79">
        <f t="shared" si="1"/>
        <v>0</v>
      </c>
      <c r="I38" s="5"/>
      <c r="J38" s="5"/>
      <c r="K38" s="77">
        <f t="shared" si="20"/>
        <v>0</v>
      </c>
      <c r="L38" s="78">
        <f t="shared" si="18"/>
        <v>0</v>
      </c>
      <c r="M38">
        <f t="shared" si="4"/>
        <v>0</v>
      </c>
      <c r="N38" s="84" t="s">
        <v>124</v>
      </c>
      <c r="P38" s="86"/>
      <c r="AA38" s="105" t="str">
        <f t="shared" si="0"/>
        <v>Колонна К02-100h=751-1000</v>
      </c>
      <c r="AB38" s="84" t="s">
        <v>124</v>
      </c>
      <c r="AC38" s="114" t="s">
        <v>453</v>
      </c>
      <c r="AD38" s="107">
        <v>1000</v>
      </c>
      <c r="AE38" s="101">
        <v>0.27</v>
      </c>
      <c r="AM38" s="137" t="s">
        <v>45</v>
      </c>
      <c r="AN38" s="133">
        <v>2</v>
      </c>
      <c r="AO38" s="133"/>
    </row>
    <row r="39" spans="1:41" x14ac:dyDescent="0.25">
      <c r="A39" s="7">
        <v>4</v>
      </c>
      <c r="B39" s="123"/>
      <c r="C39" s="125"/>
      <c r="D39" s="124"/>
      <c r="E39" s="252"/>
      <c r="F39" s="12"/>
      <c r="G39" s="76">
        <f t="shared" si="19"/>
        <v>0</v>
      </c>
      <c r="H39" s="79">
        <f t="shared" si="1"/>
        <v>0</v>
      </c>
      <c r="I39" s="5"/>
      <c r="J39" s="5"/>
      <c r="K39" s="77">
        <f t="shared" si="20"/>
        <v>0</v>
      </c>
      <c r="L39" s="78">
        <f t="shared" si="18"/>
        <v>0</v>
      </c>
      <c r="M39">
        <f t="shared" si="4"/>
        <v>0</v>
      </c>
      <c r="N39" s="84" t="s">
        <v>125</v>
      </c>
      <c r="P39" s="86"/>
      <c r="AA39" s="105" t="str">
        <f t="shared" si="0"/>
        <v>Колонна К02-100h=1001-2000</v>
      </c>
      <c r="AB39" s="84" t="s">
        <v>124</v>
      </c>
      <c r="AC39" s="114" t="s">
        <v>454</v>
      </c>
      <c r="AD39" s="107">
        <v>2000</v>
      </c>
      <c r="AE39" s="101">
        <v>0.27</v>
      </c>
      <c r="AM39" s="134" t="s">
        <v>474</v>
      </c>
      <c r="AN39" s="133">
        <v>1</v>
      </c>
      <c r="AO39" s="133"/>
    </row>
    <row r="40" spans="1:41" x14ac:dyDescent="0.25">
      <c r="A40" s="7">
        <v>5</v>
      </c>
      <c r="B40" s="123"/>
      <c r="C40" s="125"/>
      <c r="D40" s="124"/>
      <c r="E40" s="252"/>
      <c r="F40" s="12"/>
      <c r="G40" s="76">
        <f t="shared" si="19"/>
        <v>0</v>
      </c>
      <c r="H40" s="79">
        <f t="shared" si="1"/>
        <v>0</v>
      </c>
      <c r="I40" s="5"/>
      <c r="J40" s="5"/>
      <c r="K40" s="77">
        <f t="shared" si="20"/>
        <v>0</v>
      </c>
      <c r="L40" s="78">
        <f t="shared" si="18"/>
        <v>0</v>
      </c>
      <c r="M40">
        <f t="shared" si="4"/>
        <v>0</v>
      </c>
      <c r="N40" s="84" t="s">
        <v>414</v>
      </c>
      <c r="P40" s="86"/>
      <c r="AA40" s="105" t="str">
        <f t="shared" si="0"/>
        <v>Колонна К02-100h=2001-2750</v>
      </c>
      <c r="AB40" s="84" t="s">
        <v>124</v>
      </c>
      <c r="AC40" s="114" t="s">
        <v>455</v>
      </c>
      <c r="AD40" s="107">
        <v>2750</v>
      </c>
      <c r="AE40" s="101">
        <v>0.27</v>
      </c>
      <c r="AM40" s="132" t="s">
        <v>475</v>
      </c>
      <c r="AN40" s="133">
        <v>1</v>
      </c>
      <c r="AO40" s="133"/>
    </row>
    <row r="41" spans="1:41" x14ac:dyDescent="0.25">
      <c r="A41" s="7">
        <v>6</v>
      </c>
      <c r="B41" s="123"/>
      <c r="C41" s="125"/>
      <c r="D41" s="124"/>
      <c r="E41" s="253"/>
      <c r="F41" s="12"/>
      <c r="G41" s="76">
        <f t="shared" si="19"/>
        <v>0</v>
      </c>
      <c r="H41" s="79">
        <f t="shared" si="1"/>
        <v>0</v>
      </c>
      <c r="I41" s="5"/>
      <c r="J41" s="5"/>
      <c r="K41" s="77">
        <f t="shared" si="20"/>
        <v>0</v>
      </c>
      <c r="L41" s="78">
        <f t="shared" si="18"/>
        <v>0</v>
      </c>
      <c r="M41">
        <f t="shared" si="4"/>
        <v>0</v>
      </c>
      <c r="N41" s="84" t="s">
        <v>415</v>
      </c>
      <c r="P41" s="86"/>
      <c r="AA41" s="105" t="str">
        <f t="shared" si="0"/>
        <v>Колонна К02-75h=500-750</v>
      </c>
      <c r="AB41" s="84" t="s">
        <v>125</v>
      </c>
      <c r="AC41" s="114" t="s">
        <v>452</v>
      </c>
      <c r="AD41" s="107">
        <v>675</v>
      </c>
      <c r="AE41" s="101">
        <v>0.1</v>
      </c>
      <c r="AM41" s="132" t="s">
        <v>476</v>
      </c>
      <c r="AN41" s="133">
        <v>1</v>
      </c>
      <c r="AO41" s="133"/>
    </row>
    <row r="42" spans="1:41" x14ac:dyDescent="0.25">
      <c r="A42" s="8" t="s">
        <v>19</v>
      </c>
      <c r="B42" s="8"/>
      <c r="C42" s="8"/>
      <c r="D42" s="8"/>
      <c r="E42" s="8"/>
      <c r="F42" s="13">
        <f>SUM(F9:F41)</f>
        <v>0</v>
      </c>
      <c r="G42" s="117"/>
      <c r="H42" s="60">
        <f>SUM(H9:H41)</f>
        <v>0</v>
      </c>
      <c r="I42" s="8"/>
      <c r="J42" s="9"/>
      <c r="K42" s="118"/>
      <c r="L42" s="119"/>
      <c r="N42" s="84" t="s">
        <v>417</v>
      </c>
      <c r="P42" s="86"/>
      <c r="AA42" s="105" t="str">
        <f t="shared" si="0"/>
        <v>Колонна К02-75h=751-1000</v>
      </c>
      <c r="AB42" s="84" t="s">
        <v>125</v>
      </c>
      <c r="AC42" s="114" t="s">
        <v>453</v>
      </c>
      <c r="AD42" s="107">
        <v>900</v>
      </c>
      <c r="AE42" s="101">
        <v>0.21</v>
      </c>
      <c r="AM42" s="137" t="s">
        <v>44</v>
      </c>
      <c r="AN42" s="133">
        <v>2</v>
      </c>
      <c r="AO42" s="133"/>
    </row>
    <row r="43" spans="1:41" x14ac:dyDescent="0.25">
      <c r="N43" s="84" t="s">
        <v>126</v>
      </c>
      <c r="AA43" s="105" t="str">
        <f t="shared" si="0"/>
        <v>Колонна К02-75h=1001-2000</v>
      </c>
      <c r="AB43" s="84" t="s">
        <v>125</v>
      </c>
      <c r="AC43" s="114" t="s">
        <v>454</v>
      </c>
      <c r="AD43" s="107">
        <v>1800</v>
      </c>
      <c r="AE43" s="101">
        <v>0.21</v>
      </c>
      <c r="AM43" s="137" t="s">
        <v>47</v>
      </c>
      <c r="AN43" s="133">
        <v>2</v>
      </c>
      <c r="AO43" s="133"/>
    </row>
    <row r="44" spans="1:41" x14ac:dyDescent="0.25">
      <c r="B44" s="92" t="s">
        <v>21</v>
      </c>
      <c r="C44" s="80">
        <f>H42</f>
        <v>0</v>
      </c>
      <c r="I44" s="1"/>
      <c r="J44" s="95" t="s">
        <v>23</v>
      </c>
      <c r="K44" s="91"/>
      <c r="L44" s="81">
        <f>L42</f>
        <v>0</v>
      </c>
      <c r="N44" s="84" t="s">
        <v>418</v>
      </c>
      <c r="AA44" s="105" t="str">
        <f t="shared" si="0"/>
        <v>Колонна К02-75h=2001-2750</v>
      </c>
      <c r="AB44" s="84" t="s">
        <v>125</v>
      </c>
      <c r="AC44" s="114" t="s">
        <v>455</v>
      </c>
      <c r="AD44" s="107">
        <v>2475</v>
      </c>
      <c r="AE44" s="101">
        <v>0.21</v>
      </c>
      <c r="AM44" s="137" t="s">
        <v>213</v>
      </c>
      <c r="AN44" s="133">
        <v>4</v>
      </c>
      <c r="AO44" s="133"/>
    </row>
    <row r="45" spans="1:41" x14ac:dyDescent="0.25">
      <c r="B45" s="91" t="s">
        <v>24</v>
      </c>
      <c r="C45" s="82">
        <f>F42</f>
        <v>0</v>
      </c>
      <c r="I45" s="1"/>
      <c r="J45" s="96" t="s">
        <v>26</v>
      </c>
      <c r="K45" s="91"/>
      <c r="L45" s="81">
        <f>AI7*C44*AF2</f>
        <v>0</v>
      </c>
      <c r="N45" s="84" t="s">
        <v>419</v>
      </c>
      <c r="AA45" s="105" t="str">
        <f t="shared" si="0"/>
        <v>Колонна К03-50h=500-750</v>
      </c>
      <c r="AB45" s="84" t="s">
        <v>414</v>
      </c>
      <c r="AC45" s="114" t="s">
        <v>452</v>
      </c>
      <c r="AD45" s="107">
        <v>600</v>
      </c>
      <c r="AE45" s="101">
        <v>7.0000000000000007E-2</v>
      </c>
      <c r="AM45" s="132" t="s">
        <v>214</v>
      </c>
      <c r="AN45" s="135">
        <v>1</v>
      </c>
      <c r="AO45" s="135"/>
    </row>
    <row r="46" spans="1:41" x14ac:dyDescent="0.25">
      <c r="B46" s="91"/>
      <c r="C46" s="82"/>
      <c r="I46" s="1"/>
      <c r="J46" s="93" t="s">
        <v>19</v>
      </c>
      <c r="K46" s="91"/>
      <c r="L46" s="81">
        <f>L45+AG2</f>
        <v>0</v>
      </c>
      <c r="N46" s="84" t="s">
        <v>420</v>
      </c>
      <c r="AA46" s="105" t="str">
        <f t="shared" si="0"/>
        <v>Колонна К03-50h=751-1000</v>
      </c>
      <c r="AB46" s="84" t="s">
        <v>414</v>
      </c>
      <c r="AC46" s="114" t="s">
        <v>453</v>
      </c>
      <c r="AD46" s="107">
        <v>800</v>
      </c>
      <c r="AE46" s="101">
        <v>0.14000000000000001</v>
      </c>
      <c r="AM46" s="132" t="s">
        <v>215</v>
      </c>
      <c r="AN46" s="135">
        <v>1</v>
      </c>
      <c r="AO46" s="135"/>
    </row>
    <row r="47" spans="1:41" x14ac:dyDescent="0.25">
      <c r="B47" s="1"/>
      <c r="C47" s="1"/>
      <c r="D47" s="1"/>
      <c r="E47" s="1"/>
      <c r="F47" s="1"/>
      <c r="G47" s="1"/>
      <c r="H47" s="1"/>
      <c r="I47" s="1"/>
      <c r="J47" s="94"/>
      <c r="K47" s="1"/>
      <c r="L47" s="1"/>
      <c r="N47" s="84" t="s">
        <v>421</v>
      </c>
      <c r="AA47" s="105" t="str">
        <f t="shared" si="0"/>
        <v>Колонна К03-50h=1001-2000</v>
      </c>
      <c r="AB47" s="84" t="s">
        <v>414</v>
      </c>
      <c r="AC47" s="114" t="s">
        <v>454</v>
      </c>
      <c r="AD47" s="107">
        <v>1600</v>
      </c>
      <c r="AE47" s="101">
        <v>0.14000000000000001</v>
      </c>
      <c r="AM47" s="132" t="s">
        <v>216</v>
      </c>
      <c r="AN47" s="135">
        <v>1</v>
      </c>
      <c r="AO47" s="135"/>
    </row>
    <row r="48" spans="1:4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84" t="s">
        <v>422</v>
      </c>
      <c r="AA48" s="105" t="str">
        <f t="shared" si="0"/>
        <v>Колонна К03-50h=2001-2750</v>
      </c>
      <c r="AB48" s="84" t="s">
        <v>414</v>
      </c>
      <c r="AC48" s="114" t="s">
        <v>455</v>
      </c>
      <c r="AD48" s="107">
        <v>2200</v>
      </c>
      <c r="AE48" s="101">
        <v>0.14000000000000001</v>
      </c>
      <c r="AM48" s="137" t="s">
        <v>217</v>
      </c>
      <c r="AN48" s="133">
        <v>2</v>
      </c>
      <c r="AO48" s="133" t="s">
        <v>171</v>
      </c>
    </row>
    <row r="49" spans="1:41" x14ac:dyDescent="0.25">
      <c r="A49" s="1" t="s">
        <v>28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N49" s="84" t="s">
        <v>423</v>
      </c>
      <c r="AA49" s="105" t="str">
        <f t="shared" si="0"/>
        <v>Колонна К04-50h=500-750</v>
      </c>
      <c r="AB49" s="84" t="s">
        <v>415</v>
      </c>
      <c r="AC49" s="114" t="s">
        <v>452</v>
      </c>
      <c r="AD49" s="107">
        <v>600</v>
      </c>
      <c r="AE49" s="101">
        <v>7.0000000000000007E-2</v>
      </c>
      <c r="AM49" s="137" t="s">
        <v>63</v>
      </c>
      <c r="AN49" s="133">
        <v>1</v>
      </c>
      <c r="AO49" s="133" t="s">
        <v>171</v>
      </c>
    </row>
    <row r="50" spans="1:41" x14ac:dyDescent="0.25">
      <c r="A50" s="1" t="s">
        <v>29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84" t="s">
        <v>127</v>
      </c>
      <c r="AA50" s="105" t="str">
        <f t="shared" si="0"/>
        <v>Колонна К04-50h=751-1000</v>
      </c>
      <c r="AB50" s="84" t="s">
        <v>415</v>
      </c>
      <c r="AC50" s="114" t="s">
        <v>453</v>
      </c>
      <c r="AD50" s="107">
        <v>800</v>
      </c>
      <c r="AE50" s="101">
        <v>0.14000000000000001</v>
      </c>
      <c r="AM50" s="134" t="s">
        <v>218</v>
      </c>
      <c r="AN50" s="135">
        <v>1</v>
      </c>
      <c r="AO50" s="135"/>
    </row>
    <row r="51" spans="1:4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N51" s="84" t="s">
        <v>128</v>
      </c>
      <c r="AA51" s="105" t="str">
        <f t="shared" si="0"/>
        <v>Колонна К04-50h=1001-2000</v>
      </c>
      <c r="AB51" s="84" t="s">
        <v>415</v>
      </c>
      <c r="AC51" s="114" t="s">
        <v>454</v>
      </c>
      <c r="AD51" s="107">
        <v>1600</v>
      </c>
      <c r="AE51" s="101">
        <v>0.14000000000000001</v>
      </c>
      <c r="AM51" s="134" t="s">
        <v>219</v>
      </c>
      <c r="AN51" s="135">
        <v>1</v>
      </c>
      <c r="AO51" s="135"/>
    </row>
    <row r="52" spans="1:41" x14ac:dyDescent="0.25">
      <c r="A52" s="10" t="s">
        <v>3</v>
      </c>
      <c r="B52" s="11"/>
      <c r="C52" s="11"/>
      <c r="D52" s="11"/>
      <c r="E52" s="1"/>
      <c r="F52" s="1"/>
      <c r="G52" s="1"/>
      <c r="H52" s="1"/>
      <c r="I52" s="1"/>
      <c r="J52" s="1"/>
      <c r="K52" s="10" t="s">
        <v>30</v>
      </c>
      <c r="L52" s="11"/>
      <c r="N52" s="86" t="s">
        <v>424</v>
      </c>
      <c r="AA52" s="105" t="str">
        <f t="shared" si="0"/>
        <v>Колонна К04-50h=2001-2750</v>
      </c>
      <c r="AB52" s="84" t="s">
        <v>415</v>
      </c>
      <c r="AC52" s="114" t="s">
        <v>455</v>
      </c>
      <c r="AD52" s="107">
        <v>2200</v>
      </c>
      <c r="AE52" s="101">
        <v>0.14000000000000001</v>
      </c>
      <c r="AM52" s="134" t="s">
        <v>220</v>
      </c>
      <c r="AN52" s="135">
        <v>1</v>
      </c>
      <c r="AO52" s="135"/>
    </row>
    <row r="53" spans="1:41" x14ac:dyDescent="0.25">
      <c r="A53" s="1" t="s"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N53" s="86" t="s">
        <v>425</v>
      </c>
      <c r="AA53" s="105" t="str">
        <f t="shared" si="0"/>
        <v>Колонна К05-50h=500-750</v>
      </c>
      <c r="AB53" s="84" t="s">
        <v>417</v>
      </c>
      <c r="AC53" s="114" t="s">
        <v>452</v>
      </c>
      <c r="AD53" s="107">
        <v>600</v>
      </c>
      <c r="AE53" s="101">
        <v>7.0000000000000007E-2</v>
      </c>
      <c r="AM53" s="134" t="s">
        <v>221</v>
      </c>
      <c r="AN53" s="135">
        <v>1</v>
      </c>
      <c r="AO53" s="135"/>
    </row>
    <row r="54" spans="1:41" x14ac:dyDescent="0.25">
      <c r="A54" s="1" t="s">
        <v>32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N54" s="86" t="s">
        <v>426</v>
      </c>
      <c r="AA54" s="105" t="str">
        <f t="shared" si="0"/>
        <v>Колонна К05-50h=751-1000</v>
      </c>
      <c r="AB54" s="84" t="s">
        <v>417</v>
      </c>
      <c r="AC54" s="114" t="s">
        <v>453</v>
      </c>
      <c r="AD54" s="107">
        <v>800</v>
      </c>
      <c r="AE54" s="101">
        <v>0.14000000000000001</v>
      </c>
      <c r="AM54" s="132" t="s">
        <v>222</v>
      </c>
      <c r="AN54" s="135">
        <v>4</v>
      </c>
      <c r="AO54" s="135"/>
    </row>
    <row r="55" spans="1:41" x14ac:dyDescent="0.25">
      <c r="N55" s="86" t="s">
        <v>427</v>
      </c>
      <c r="AA55" s="105" t="str">
        <f t="shared" si="0"/>
        <v>Колонна К05-50h=1001-2000</v>
      </c>
      <c r="AB55" s="84" t="s">
        <v>417</v>
      </c>
      <c r="AC55" s="114" t="s">
        <v>454</v>
      </c>
      <c r="AD55" s="107">
        <v>1600</v>
      </c>
      <c r="AE55" s="101">
        <v>0.14000000000000001</v>
      </c>
      <c r="AM55" s="136" t="s">
        <v>223</v>
      </c>
      <c r="AN55" s="135">
        <v>1</v>
      </c>
      <c r="AO55" s="135"/>
    </row>
    <row r="56" spans="1:41" x14ac:dyDescent="0.25">
      <c r="N56" s="86" t="s">
        <v>428</v>
      </c>
      <c r="AA56" s="105" t="str">
        <f t="shared" si="0"/>
        <v>Колонна К05-50h=2001-2750</v>
      </c>
      <c r="AB56" s="84" t="s">
        <v>417</v>
      </c>
      <c r="AC56" s="114" t="s">
        <v>455</v>
      </c>
      <c r="AD56" s="107">
        <v>2200</v>
      </c>
      <c r="AE56" s="101">
        <v>0.14000000000000001</v>
      </c>
      <c r="AM56" s="134" t="s">
        <v>224</v>
      </c>
      <c r="AN56" s="135">
        <v>1</v>
      </c>
      <c r="AO56" s="135"/>
    </row>
    <row r="57" spans="1:41" x14ac:dyDescent="0.25">
      <c r="N57" s="86" t="s">
        <v>429</v>
      </c>
      <c r="AA57" s="105" t="str">
        <f t="shared" si="0"/>
        <v>Колонна К06-100h=500-750</v>
      </c>
      <c r="AB57" s="84" t="s">
        <v>126</v>
      </c>
      <c r="AC57" s="114" t="s">
        <v>452</v>
      </c>
      <c r="AD57" s="107">
        <v>750</v>
      </c>
      <c r="AE57" s="101">
        <v>0.13</v>
      </c>
      <c r="AM57" s="134" t="s">
        <v>225</v>
      </c>
      <c r="AN57" s="135">
        <v>4</v>
      </c>
      <c r="AO57" s="135"/>
    </row>
    <row r="58" spans="1:41" x14ac:dyDescent="0.25">
      <c r="N58" s="86" t="s">
        <v>430</v>
      </c>
      <c r="AA58" s="105" t="str">
        <f t="shared" si="0"/>
        <v>Колонна К06-100h=751-1000</v>
      </c>
      <c r="AB58" s="84" t="s">
        <v>126</v>
      </c>
      <c r="AC58" s="114" t="s">
        <v>453</v>
      </c>
      <c r="AD58" s="107">
        <v>1000</v>
      </c>
      <c r="AE58" s="101">
        <v>0.27</v>
      </c>
      <c r="AM58" s="132" t="s">
        <v>136</v>
      </c>
      <c r="AN58" s="133">
        <v>4</v>
      </c>
      <c r="AO58" s="133" t="s">
        <v>171</v>
      </c>
    </row>
    <row r="59" spans="1:41" x14ac:dyDescent="0.25">
      <c r="N59" s="84" t="s">
        <v>435</v>
      </c>
      <c r="AA59" s="105" t="str">
        <f t="shared" si="0"/>
        <v>Колонна К06-100h=1001-2000</v>
      </c>
      <c r="AB59" s="84" t="s">
        <v>126</v>
      </c>
      <c r="AC59" s="114" t="s">
        <v>454</v>
      </c>
      <c r="AD59" s="107">
        <v>2000</v>
      </c>
      <c r="AE59" s="101">
        <v>0.27</v>
      </c>
      <c r="AM59" s="134" t="s">
        <v>226</v>
      </c>
      <c r="AN59" s="135">
        <v>1</v>
      </c>
      <c r="AO59" s="135"/>
    </row>
    <row r="60" spans="1:41" x14ac:dyDescent="0.25">
      <c r="N60" s="86" t="s">
        <v>436</v>
      </c>
      <c r="AA60" s="105" t="str">
        <f t="shared" si="0"/>
        <v>Колонна К06-100h=2001-2750</v>
      </c>
      <c r="AB60" s="84" t="s">
        <v>126</v>
      </c>
      <c r="AC60" s="114" t="s">
        <v>455</v>
      </c>
      <c r="AD60" s="107">
        <v>2750</v>
      </c>
      <c r="AE60" s="101">
        <v>0.27</v>
      </c>
      <c r="AM60" s="134" t="s">
        <v>227</v>
      </c>
      <c r="AN60" s="135">
        <v>1</v>
      </c>
      <c r="AO60" s="135"/>
    </row>
    <row r="61" spans="1:41" x14ac:dyDescent="0.25">
      <c r="N61" s="86" t="s">
        <v>437</v>
      </c>
      <c r="AA61" s="105" t="str">
        <f t="shared" si="0"/>
        <v>Колонна К06-150h=500-750</v>
      </c>
      <c r="AB61" s="84" t="s">
        <v>418</v>
      </c>
      <c r="AC61" s="114" t="s">
        <v>452</v>
      </c>
      <c r="AD61" s="107">
        <v>825</v>
      </c>
      <c r="AE61" s="101">
        <v>0.2</v>
      </c>
      <c r="AM61" s="134" t="s">
        <v>228</v>
      </c>
      <c r="AN61" s="135">
        <v>1</v>
      </c>
      <c r="AO61" s="135"/>
    </row>
    <row r="62" spans="1:41" x14ac:dyDescent="0.25">
      <c r="N62" s="86" t="s">
        <v>438</v>
      </c>
      <c r="AA62" s="105" t="str">
        <f t="shared" si="0"/>
        <v>Колонна К06-150h=751-1000</v>
      </c>
      <c r="AB62" s="84" t="s">
        <v>418</v>
      </c>
      <c r="AC62" s="114" t="s">
        <v>453</v>
      </c>
      <c r="AD62" s="107">
        <v>1100</v>
      </c>
      <c r="AE62" s="101">
        <v>0.41</v>
      </c>
      <c r="AM62" s="134" t="s">
        <v>229</v>
      </c>
      <c r="AN62" s="135">
        <v>1</v>
      </c>
      <c r="AO62" s="135"/>
    </row>
    <row r="63" spans="1:41" x14ac:dyDescent="0.25">
      <c r="AA63" s="105" t="str">
        <f t="shared" si="0"/>
        <v>Колонна К06-150h=1001-2000</v>
      </c>
      <c r="AB63" s="84" t="s">
        <v>418</v>
      </c>
      <c r="AC63" s="114" t="s">
        <v>454</v>
      </c>
      <c r="AD63" s="107">
        <v>2200</v>
      </c>
      <c r="AE63" s="101">
        <v>0.41</v>
      </c>
      <c r="AM63" s="134" t="s">
        <v>230</v>
      </c>
      <c r="AN63" s="135">
        <v>4</v>
      </c>
      <c r="AO63" s="135"/>
    </row>
    <row r="64" spans="1:41" x14ac:dyDescent="0.25">
      <c r="AA64" s="105" t="str">
        <f t="shared" si="0"/>
        <v>Колонна К06-150h=2001-2750</v>
      </c>
      <c r="AB64" s="84" t="s">
        <v>418</v>
      </c>
      <c r="AC64" s="114" t="s">
        <v>455</v>
      </c>
      <c r="AD64" s="107">
        <v>3025</v>
      </c>
      <c r="AE64" s="101">
        <v>0.41</v>
      </c>
      <c r="AM64" s="134" t="s">
        <v>231</v>
      </c>
      <c r="AN64" s="135">
        <v>1</v>
      </c>
      <c r="AO64" s="135"/>
    </row>
    <row r="65" spans="27:41" x14ac:dyDescent="0.25">
      <c r="AA65" s="105" t="str">
        <f t="shared" si="0"/>
        <v>Колонна К063-100h=1001-2000</v>
      </c>
      <c r="AB65" s="84" t="s">
        <v>419</v>
      </c>
      <c r="AC65" s="114" t="s">
        <v>454</v>
      </c>
      <c r="AD65" s="107">
        <v>2000</v>
      </c>
      <c r="AE65" s="101">
        <v>0.27</v>
      </c>
      <c r="AM65" s="132" t="s">
        <v>232</v>
      </c>
      <c r="AN65" s="135">
        <v>1</v>
      </c>
      <c r="AO65" s="135"/>
    </row>
    <row r="66" spans="27:41" x14ac:dyDescent="0.25">
      <c r="AA66" s="105" t="str">
        <f t="shared" si="0"/>
        <v>Колонна К063-100h=2001-2750</v>
      </c>
      <c r="AB66" s="84" t="s">
        <v>419</v>
      </c>
      <c r="AC66" s="114" t="s">
        <v>455</v>
      </c>
      <c r="AD66" s="107">
        <v>2750</v>
      </c>
      <c r="AE66" s="101">
        <v>0.27</v>
      </c>
      <c r="AM66" s="134" t="s">
        <v>233</v>
      </c>
      <c r="AN66" s="135">
        <v>4</v>
      </c>
      <c r="AO66" s="135"/>
    </row>
    <row r="67" spans="27:41" x14ac:dyDescent="0.25">
      <c r="AA67" s="105" t="str">
        <f t="shared" ref="AA67:AA130" si="21">CONCATENATE(AB67,AC67)</f>
        <v>Колонна К063-Д1-100 (с декором)h=1001-2000</v>
      </c>
      <c r="AB67" s="84" t="s">
        <v>420</v>
      </c>
      <c r="AC67" s="114" t="s">
        <v>454</v>
      </c>
      <c r="AD67" s="107">
        <v>2450</v>
      </c>
      <c r="AE67" s="101">
        <v>0.27</v>
      </c>
      <c r="AM67" s="136" t="s">
        <v>137</v>
      </c>
      <c r="AN67" s="133">
        <v>4</v>
      </c>
      <c r="AO67" s="133"/>
    </row>
    <row r="68" spans="27:41" x14ac:dyDescent="0.25">
      <c r="AA68" s="105" t="str">
        <f t="shared" si="21"/>
        <v>Колонна К063-Д1-100 (с декором)h=2001-2750</v>
      </c>
      <c r="AB68" s="84" t="s">
        <v>420</v>
      </c>
      <c r="AC68" s="114" t="s">
        <v>455</v>
      </c>
      <c r="AD68" s="107">
        <v>3200</v>
      </c>
      <c r="AE68" s="101">
        <v>0.27</v>
      </c>
      <c r="AM68" s="134" t="s">
        <v>234</v>
      </c>
      <c r="AN68" s="133">
        <v>1</v>
      </c>
      <c r="AO68" s="133"/>
    </row>
    <row r="69" spans="27:41" x14ac:dyDescent="0.25">
      <c r="AA69" s="105" t="str">
        <f t="shared" si="21"/>
        <v>Колонна К063-Д2-100 (с декором)h=1001-2000</v>
      </c>
      <c r="AB69" s="84" t="s">
        <v>421</v>
      </c>
      <c r="AC69" s="114" t="s">
        <v>454</v>
      </c>
      <c r="AD69" s="107">
        <v>2450</v>
      </c>
      <c r="AE69" s="101">
        <v>0.27</v>
      </c>
      <c r="AM69" s="132" t="s">
        <v>235</v>
      </c>
      <c r="AN69" s="133">
        <v>4</v>
      </c>
      <c r="AO69" s="133"/>
    </row>
    <row r="70" spans="27:41" x14ac:dyDescent="0.25">
      <c r="AA70" s="105" t="str">
        <f t="shared" si="21"/>
        <v>Колонна К063-Д2-100 (с декором)h=2001-2750</v>
      </c>
      <c r="AB70" s="84" t="s">
        <v>421</v>
      </c>
      <c r="AC70" s="114" t="s">
        <v>455</v>
      </c>
      <c r="AD70" s="107">
        <v>3200</v>
      </c>
      <c r="AE70" s="101">
        <v>0.27</v>
      </c>
      <c r="AM70" s="132" t="s">
        <v>236</v>
      </c>
      <c r="AN70" s="133">
        <v>4</v>
      </c>
      <c r="AO70" s="133"/>
    </row>
    <row r="71" spans="27:41" x14ac:dyDescent="0.25">
      <c r="AA71" s="105" t="str">
        <f t="shared" si="21"/>
        <v>Колонна К06-Д1-100 (с декором)h=500-750</v>
      </c>
      <c r="AB71" s="84" t="s">
        <v>422</v>
      </c>
      <c r="AC71" s="114" t="s">
        <v>452</v>
      </c>
      <c r="AD71" s="107">
        <v>1050</v>
      </c>
      <c r="AE71" s="101">
        <v>0.13</v>
      </c>
      <c r="AM71" s="132" t="s">
        <v>138</v>
      </c>
      <c r="AN71" s="133">
        <v>4</v>
      </c>
      <c r="AO71" s="133"/>
    </row>
    <row r="72" spans="27:41" x14ac:dyDescent="0.25">
      <c r="AA72" s="105" t="str">
        <f t="shared" si="21"/>
        <v>Колонна К06-Д1-100 (с декором)h=751-1000</v>
      </c>
      <c r="AB72" s="84" t="s">
        <v>422</v>
      </c>
      <c r="AC72" s="114" t="s">
        <v>453</v>
      </c>
      <c r="AD72" s="107">
        <v>1300</v>
      </c>
      <c r="AE72" s="101">
        <v>0.27</v>
      </c>
      <c r="AM72" s="132" t="s">
        <v>237</v>
      </c>
      <c r="AN72" s="133">
        <v>4</v>
      </c>
      <c r="AO72" s="133"/>
    </row>
    <row r="73" spans="27:41" x14ac:dyDescent="0.25">
      <c r="AA73" s="105" t="str">
        <f t="shared" si="21"/>
        <v>Колонна К06-Д1-100 (с декором)h=1001-2000</v>
      </c>
      <c r="AB73" s="84" t="s">
        <v>422</v>
      </c>
      <c r="AC73" s="114" t="s">
        <v>454</v>
      </c>
      <c r="AD73" s="107">
        <v>2300</v>
      </c>
      <c r="AE73" s="101">
        <v>0.27</v>
      </c>
      <c r="AM73" s="132" t="s">
        <v>139</v>
      </c>
      <c r="AN73" s="133">
        <v>4</v>
      </c>
      <c r="AO73" s="133"/>
    </row>
    <row r="74" spans="27:41" x14ac:dyDescent="0.25">
      <c r="AA74" s="105" t="str">
        <f t="shared" si="21"/>
        <v>Колонна К06-Д1-100 (с декором)h=2001-2750</v>
      </c>
      <c r="AB74" s="84" t="s">
        <v>422</v>
      </c>
      <c r="AC74" s="114" t="s">
        <v>455</v>
      </c>
      <c r="AD74" s="107">
        <v>3050</v>
      </c>
      <c r="AE74" s="101">
        <v>0.27</v>
      </c>
      <c r="AM74" s="132" t="s">
        <v>238</v>
      </c>
      <c r="AN74" s="133">
        <v>4</v>
      </c>
      <c r="AO74" s="133"/>
    </row>
    <row r="75" spans="27:41" x14ac:dyDescent="0.25">
      <c r="AA75" s="105" t="str">
        <f t="shared" si="21"/>
        <v>Колонна К06-Д2-100 (с декором)h=500-750</v>
      </c>
      <c r="AB75" s="84" t="s">
        <v>423</v>
      </c>
      <c r="AC75" s="114" t="s">
        <v>452</v>
      </c>
      <c r="AD75" s="107">
        <v>1050</v>
      </c>
      <c r="AE75" s="101">
        <v>0.13</v>
      </c>
      <c r="AM75" s="137" t="s">
        <v>239</v>
      </c>
      <c r="AN75" s="135">
        <v>3</v>
      </c>
      <c r="AO75" s="135"/>
    </row>
    <row r="76" spans="27:41" x14ac:dyDescent="0.25">
      <c r="AA76" s="105" t="str">
        <f t="shared" si="21"/>
        <v>Колонна К06-Д2-100 (с декором)h=751-1000</v>
      </c>
      <c r="AB76" s="84" t="s">
        <v>423</v>
      </c>
      <c r="AC76" s="114" t="s">
        <v>453</v>
      </c>
      <c r="AD76" s="107">
        <v>1300</v>
      </c>
      <c r="AE76" s="101">
        <v>0.27</v>
      </c>
      <c r="AM76" s="134" t="s">
        <v>240</v>
      </c>
      <c r="AN76" s="135">
        <v>1</v>
      </c>
      <c r="AO76" s="135"/>
    </row>
    <row r="77" spans="27:41" x14ac:dyDescent="0.25">
      <c r="AA77" s="105" t="str">
        <f t="shared" si="21"/>
        <v>Колонна К06-Д2-100 (с декором)h=1001-2000</v>
      </c>
      <c r="AB77" s="84" t="s">
        <v>423</v>
      </c>
      <c r="AC77" s="114" t="s">
        <v>454</v>
      </c>
      <c r="AD77" s="107">
        <v>2300</v>
      </c>
      <c r="AE77" s="101">
        <v>0.27</v>
      </c>
      <c r="AM77" s="134" t="s">
        <v>477</v>
      </c>
      <c r="AN77" s="135">
        <v>3</v>
      </c>
      <c r="AO77" s="135"/>
    </row>
    <row r="78" spans="27:41" x14ac:dyDescent="0.25">
      <c r="AA78" s="105" t="str">
        <f t="shared" si="21"/>
        <v>Колонна К06-Д2-100 (с декором)h=2001-2750</v>
      </c>
      <c r="AB78" s="84" t="s">
        <v>423</v>
      </c>
      <c r="AC78" s="114" t="s">
        <v>455</v>
      </c>
      <c r="AD78" s="107">
        <v>3050</v>
      </c>
      <c r="AE78" s="101">
        <v>0.27</v>
      </c>
      <c r="AM78" s="132" t="s">
        <v>478</v>
      </c>
      <c r="AN78" s="133">
        <v>3</v>
      </c>
      <c r="AO78" s="133"/>
    </row>
    <row r="79" spans="27:41" x14ac:dyDescent="0.25">
      <c r="AA79" s="105" t="str">
        <f t="shared" si="21"/>
        <v>Колонна К07-50h=500-750</v>
      </c>
      <c r="AB79" s="84" t="s">
        <v>127</v>
      </c>
      <c r="AC79" s="114" t="s">
        <v>452</v>
      </c>
      <c r="AD79" s="107">
        <v>600</v>
      </c>
      <c r="AE79" s="101">
        <v>7.0000000000000007E-2</v>
      </c>
      <c r="AM79" s="137" t="s">
        <v>241</v>
      </c>
      <c r="AN79" s="135">
        <v>1</v>
      </c>
      <c r="AO79" s="135"/>
    </row>
    <row r="80" spans="27:41" x14ac:dyDescent="0.25">
      <c r="AA80" s="105" t="str">
        <f t="shared" si="21"/>
        <v>Колонна К07-50h=751-1000</v>
      </c>
      <c r="AB80" s="84" t="s">
        <v>127</v>
      </c>
      <c r="AC80" s="114" t="s">
        <v>453</v>
      </c>
      <c r="AD80" s="107">
        <v>800</v>
      </c>
      <c r="AE80" s="101">
        <v>0.14000000000000001</v>
      </c>
      <c r="AM80" s="134" t="s">
        <v>479</v>
      </c>
      <c r="AN80" s="135">
        <v>3</v>
      </c>
      <c r="AO80" s="135"/>
    </row>
    <row r="81" spans="27:41" x14ac:dyDescent="0.25">
      <c r="AA81" s="105" t="str">
        <f t="shared" si="21"/>
        <v>Колонна К07-50h=1001-2000</v>
      </c>
      <c r="AB81" s="84" t="s">
        <v>127</v>
      </c>
      <c r="AC81" s="114" t="s">
        <v>454</v>
      </c>
      <c r="AD81" s="107">
        <v>1600</v>
      </c>
      <c r="AE81" s="101">
        <v>0.14000000000000001</v>
      </c>
      <c r="AM81" s="134" t="s">
        <v>242</v>
      </c>
      <c r="AN81" s="135">
        <v>3</v>
      </c>
      <c r="AO81" s="135"/>
    </row>
    <row r="82" spans="27:41" x14ac:dyDescent="0.25">
      <c r="AA82" s="105" t="str">
        <f t="shared" si="21"/>
        <v>Колонна К07-50h=2001-2750</v>
      </c>
      <c r="AB82" s="84" t="s">
        <v>127</v>
      </c>
      <c r="AC82" s="114" t="s">
        <v>455</v>
      </c>
      <c r="AD82" s="107">
        <v>2200</v>
      </c>
      <c r="AE82" s="101">
        <v>0.14000000000000001</v>
      </c>
      <c r="AM82" s="136" t="s">
        <v>140</v>
      </c>
      <c r="AN82" s="133">
        <v>4</v>
      </c>
      <c r="AO82" s="133"/>
    </row>
    <row r="83" spans="27:41" x14ac:dyDescent="0.25">
      <c r="AA83" s="105" t="str">
        <f t="shared" si="21"/>
        <v>Колонна К07-75h=500-750</v>
      </c>
      <c r="AB83" s="84" t="s">
        <v>128</v>
      </c>
      <c r="AC83" s="114" t="s">
        <v>452</v>
      </c>
      <c r="AD83" s="107">
        <v>675</v>
      </c>
      <c r="AE83" s="101">
        <v>0.1</v>
      </c>
      <c r="AM83" s="132" t="s">
        <v>243</v>
      </c>
      <c r="AN83" s="133">
        <v>4</v>
      </c>
      <c r="AO83" s="133"/>
    </row>
    <row r="84" spans="27:41" x14ac:dyDescent="0.25">
      <c r="AA84" s="105" t="str">
        <f t="shared" si="21"/>
        <v>Колонна К07-75h=751-1000</v>
      </c>
      <c r="AB84" s="84" t="s">
        <v>128</v>
      </c>
      <c r="AC84" s="114" t="s">
        <v>453</v>
      </c>
      <c r="AD84" s="107">
        <v>900</v>
      </c>
      <c r="AE84" s="101">
        <v>0.21</v>
      </c>
      <c r="AM84" s="134" t="s">
        <v>244</v>
      </c>
      <c r="AN84" s="133">
        <v>1</v>
      </c>
      <c r="AO84" s="133" t="s">
        <v>171</v>
      </c>
    </row>
    <row r="85" spans="27:41" x14ac:dyDescent="0.25">
      <c r="AA85" s="105" t="str">
        <f t="shared" si="21"/>
        <v>Колонна К07-75h=1001-2000</v>
      </c>
      <c r="AB85" s="84" t="s">
        <v>128</v>
      </c>
      <c r="AC85" s="114" t="s">
        <v>454</v>
      </c>
      <c r="AD85" s="107">
        <v>1800</v>
      </c>
      <c r="AE85" s="101">
        <v>0.21</v>
      </c>
      <c r="AM85" s="137" t="s">
        <v>57</v>
      </c>
      <c r="AN85" s="133">
        <v>1</v>
      </c>
      <c r="AO85" s="154" t="s">
        <v>171</v>
      </c>
    </row>
    <row r="86" spans="27:41" x14ac:dyDescent="0.25">
      <c r="AA86" s="105" t="str">
        <f t="shared" si="21"/>
        <v>Колонна К07-75h=2001-2750</v>
      </c>
      <c r="AB86" s="84" t="s">
        <v>128</v>
      </c>
      <c r="AC86" s="114" t="s">
        <v>455</v>
      </c>
      <c r="AD86" s="107">
        <v>2475</v>
      </c>
      <c r="AE86" s="101">
        <v>0.21</v>
      </c>
      <c r="AM86" s="137" t="s">
        <v>58</v>
      </c>
      <c r="AN86" s="133">
        <v>1</v>
      </c>
      <c r="AO86" s="154" t="s">
        <v>171</v>
      </c>
    </row>
    <row r="87" spans="27:41" x14ac:dyDescent="0.25">
      <c r="AA87" s="105" t="str">
        <f t="shared" si="21"/>
        <v>Колонна К09-100 (с декором)h=500-750</v>
      </c>
      <c r="AB87" s="86" t="s">
        <v>424</v>
      </c>
      <c r="AC87" s="114" t="s">
        <v>452</v>
      </c>
      <c r="AD87" s="107">
        <v>1050</v>
      </c>
      <c r="AE87" s="101">
        <v>0.13</v>
      </c>
      <c r="AM87" s="132" t="s">
        <v>245</v>
      </c>
      <c r="AN87" s="135">
        <v>1</v>
      </c>
      <c r="AO87" s="135"/>
    </row>
    <row r="88" spans="27:41" x14ac:dyDescent="0.25">
      <c r="AA88" s="105" t="str">
        <f t="shared" si="21"/>
        <v>Колонна К09-100 (с декором)h=751-1000</v>
      </c>
      <c r="AB88" s="86" t="s">
        <v>424</v>
      </c>
      <c r="AC88" s="114" t="s">
        <v>453</v>
      </c>
      <c r="AD88" s="107">
        <v>1300</v>
      </c>
      <c r="AE88" s="101">
        <v>0.27</v>
      </c>
      <c r="AM88" s="134" t="s">
        <v>246</v>
      </c>
      <c r="AN88" s="135">
        <v>1</v>
      </c>
      <c r="AO88" s="135"/>
    </row>
    <row r="89" spans="27:41" x14ac:dyDescent="0.25">
      <c r="AA89" s="105" t="str">
        <f t="shared" si="21"/>
        <v>Колонна К09-100 (с декором)h=1001-2000</v>
      </c>
      <c r="AB89" s="86" t="s">
        <v>424</v>
      </c>
      <c r="AC89" s="114" t="s">
        <v>454</v>
      </c>
      <c r="AD89" s="107">
        <v>2300</v>
      </c>
      <c r="AE89" s="101">
        <v>0.27</v>
      </c>
      <c r="AM89" s="132" t="s">
        <v>247</v>
      </c>
      <c r="AN89" s="135">
        <v>1</v>
      </c>
      <c r="AO89" s="135"/>
    </row>
    <row r="90" spans="27:41" x14ac:dyDescent="0.25">
      <c r="AA90" s="105" t="str">
        <f t="shared" si="21"/>
        <v>Колонна К09-100 (с декором)h=2001-2750</v>
      </c>
      <c r="AB90" s="86" t="s">
        <v>424</v>
      </c>
      <c r="AC90" s="114" t="s">
        <v>455</v>
      </c>
      <c r="AD90" s="107">
        <v>3050</v>
      </c>
      <c r="AE90" s="101">
        <v>0.27</v>
      </c>
      <c r="AM90" s="132" t="s">
        <v>248</v>
      </c>
      <c r="AN90" s="135">
        <v>1</v>
      </c>
      <c r="AO90" s="135"/>
    </row>
    <row r="91" spans="27:41" x14ac:dyDescent="0.25">
      <c r="AA91" s="105" t="str">
        <f t="shared" si="21"/>
        <v>Колонна К09-150 (с декором)h=500-750</v>
      </c>
      <c r="AB91" s="86" t="s">
        <v>425</v>
      </c>
      <c r="AC91" s="114" t="s">
        <v>452</v>
      </c>
      <c r="AD91" s="107">
        <v>1075</v>
      </c>
      <c r="AE91" s="101">
        <v>0.2</v>
      </c>
      <c r="AM91" s="134" t="s">
        <v>249</v>
      </c>
      <c r="AN91" s="135">
        <v>1</v>
      </c>
      <c r="AO91" s="135"/>
    </row>
    <row r="92" spans="27:41" x14ac:dyDescent="0.25">
      <c r="AA92" s="105" t="str">
        <f t="shared" si="21"/>
        <v>Колонна К09-150 (с декором)h=751-1000</v>
      </c>
      <c r="AB92" s="86" t="s">
        <v>425</v>
      </c>
      <c r="AC92" s="114" t="s">
        <v>453</v>
      </c>
      <c r="AD92" s="107">
        <v>1350</v>
      </c>
      <c r="AE92" s="101">
        <v>0.41</v>
      </c>
      <c r="AM92" s="134" t="s">
        <v>250</v>
      </c>
      <c r="AN92" s="135">
        <v>1</v>
      </c>
      <c r="AO92" s="135"/>
    </row>
    <row r="93" spans="27:41" x14ac:dyDescent="0.25">
      <c r="AA93" s="105" t="str">
        <f t="shared" si="21"/>
        <v>Колонна К09-150 (с декором)h=1001-2000</v>
      </c>
      <c r="AB93" s="86" t="s">
        <v>425</v>
      </c>
      <c r="AC93" s="114" t="s">
        <v>454</v>
      </c>
      <c r="AD93" s="107">
        <v>2450</v>
      </c>
      <c r="AE93" s="101">
        <v>0.41</v>
      </c>
      <c r="AM93" s="134" t="s">
        <v>251</v>
      </c>
      <c r="AN93" s="135">
        <v>1</v>
      </c>
      <c r="AO93" s="135"/>
    </row>
    <row r="94" spans="27:41" x14ac:dyDescent="0.25">
      <c r="AA94" s="105" t="str">
        <f t="shared" si="21"/>
        <v>Колонна К09-150 (с декором)h=2001-2750</v>
      </c>
      <c r="AB94" s="86" t="s">
        <v>425</v>
      </c>
      <c r="AC94" s="114" t="s">
        <v>455</v>
      </c>
      <c r="AD94" s="107">
        <v>3275</v>
      </c>
      <c r="AE94" s="101">
        <v>0.41</v>
      </c>
      <c r="AM94" s="134" t="s">
        <v>252</v>
      </c>
      <c r="AN94" s="135">
        <v>1</v>
      </c>
      <c r="AO94" s="135"/>
    </row>
    <row r="95" spans="27:41" x14ac:dyDescent="0.25">
      <c r="AA95" s="105" t="str">
        <f t="shared" si="21"/>
        <v>Колонна К09-75 (с декором)h=500-750</v>
      </c>
      <c r="AB95" s="86" t="s">
        <v>426</v>
      </c>
      <c r="AC95" s="114" t="s">
        <v>452</v>
      </c>
      <c r="AD95" s="107">
        <v>825</v>
      </c>
      <c r="AE95" s="101">
        <v>0.1</v>
      </c>
      <c r="AM95" s="134" t="s">
        <v>253</v>
      </c>
      <c r="AN95" s="135">
        <v>1</v>
      </c>
      <c r="AO95" s="135"/>
    </row>
    <row r="96" spans="27:41" x14ac:dyDescent="0.25">
      <c r="AA96" s="105" t="str">
        <f t="shared" si="21"/>
        <v>Колонна К09-75 (с декором)h=751-1000</v>
      </c>
      <c r="AB96" s="86" t="s">
        <v>426</v>
      </c>
      <c r="AC96" s="114" t="s">
        <v>453</v>
      </c>
      <c r="AD96" s="107">
        <v>1050</v>
      </c>
      <c r="AE96" s="101">
        <v>0.21</v>
      </c>
      <c r="AM96" s="137" t="s">
        <v>62</v>
      </c>
      <c r="AN96" s="133">
        <v>2</v>
      </c>
      <c r="AO96" s="154" t="s">
        <v>171</v>
      </c>
    </row>
    <row r="97" spans="27:41" x14ac:dyDescent="0.25">
      <c r="AA97" s="105" t="str">
        <f t="shared" si="21"/>
        <v>Колонна К09-75 (с декором)h=1001-2000</v>
      </c>
      <c r="AB97" s="86" t="s">
        <v>426</v>
      </c>
      <c r="AC97" s="114" t="s">
        <v>454</v>
      </c>
      <c r="AD97" s="107">
        <v>1950</v>
      </c>
      <c r="AE97" s="101">
        <v>0.21</v>
      </c>
      <c r="AM97" s="137" t="s">
        <v>61</v>
      </c>
      <c r="AN97" s="133">
        <v>2</v>
      </c>
      <c r="AO97" s="154" t="s">
        <v>171</v>
      </c>
    </row>
    <row r="98" spans="27:41" x14ac:dyDescent="0.25">
      <c r="AA98" s="105" t="str">
        <f t="shared" si="21"/>
        <v>Колонна К09-75 (с декором)h=2001-2750</v>
      </c>
      <c r="AB98" s="86" t="s">
        <v>426</v>
      </c>
      <c r="AC98" s="114" t="s">
        <v>455</v>
      </c>
      <c r="AD98" s="107">
        <v>2625</v>
      </c>
      <c r="AE98" s="101">
        <v>0.21</v>
      </c>
      <c r="AM98" s="137" t="s">
        <v>60</v>
      </c>
      <c r="AN98" s="133">
        <v>2</v>
      </c>
      <c r="AO98" s="154" t="s">
        <v>171</v>
      </c>
    </row>
    <row r="99" spans="27:41" x14ac:dyDescent="0.25">
      <c r="AA99" s="105" t="str">
        <f t="shared" si="21"/>
        <v>Колонна К10-75 (с декором)h=500-750</v>
      </c>
      <c r="AB99" s="86" t="s">
        <v>427</v>
      </c>
      <c r="AC99" s="114" t="s">
        <v>452</v>
      </c>
      <c r="AD99" s="107">
        <v>825</v>
      </c>
      <c r="AE99" s="101">
        <v>0.1</v>
      </c>
      <c r="AM99" s="137" t="s">
        <v>59</v>
      </c>
      <c r="AN99" s="133">
        <v>2</v>
      </c>
      <c r="AO99" s="154" t="s">
        <v>171</v>
      </c>
    </row>
    <row r="100" spans="27:41" x14ac:dyDescent="0.25">
      <c r="AA100" s="105" t="str">
        <f t="shared" si="21"/>
        <v>Колонна К10-75 (с декором)h=751-1000</v>
      </c>
      <c r="AB100" s="86" t="s">
        <v>427</v>
      </c>
      <c r="AC100" s="114" t="s">
        <v>453</v>
      </c>
      <c r="AD100" s="107">
        <v>1050</v>
      </c>
      <c r="AE100" s="101">
        <v>0.21</v>
      </c>
      <c r="AM100" s="134" t="s">
        <v>254</v>
      </c>
      <c r="AN100" s="133">
        <v>1</v>
      </c>
      <c r="AO100" s="133" t="s">
        <v>171</v>
      </c>
    </row>
    <row r="101" spans="27:41" x14ac:dyDescent="0.25">
      <c r="AA101" s="105" t="str">
        <f t="shared" si="21"/>
        <v>Колонна К10-75 (с декором)h=1001-2000</v>
      </c>
      <c r="AB101" s="86" t="s">
        <v>427</v>
      </c>
      <c r="AC101" s="114" t="s">
        <v>454</v>
      </c>
      <c r="AD101" s="107">
        <v>1950</v>
      </c>
      <c r="AE101" s="101">
        <v>0.21</v>
      </c>
      <c r="AM101" s="132" t="s">
        <v>255</v>
      </c>
      <c r="AN101" s="133">
        <v>4</v>
      </c>
      <c r="AO101" s="133"/>
    </row>
    <row r="102" spans="27:41" x14ac:dyDescent="0.25">
      <c r="AA102" s="105" t="str">
        <f t="shared" si="21"/>
        <v>Колонна К10-75 (с декором)h=2001-2750</v>
      </c>
      <c r="AB102" s="86" t="s">
        <v>427</v>
      </c>
      <c r="AC102" s="114" t="s">
        <v>455</v>
      </c>
      <c r="AD102" s="107">
        <v>2625</v>
      </c>
      <c r="AE102" s="101">
        <v>0.21</v>
      </c>
      <c r="AM102" s="137" t="s">
        <v>480</v>
      </c>
      <c r="AN102" s="133">
        <v>2</v>
      </c>
      <c r="AO102" s="133" t="s">
        <v>171</v>
      </c>
    </row>
    <row r="103" spans="27:41" x14ac:dyDescent="0.25">
      <c r="AA103" s="105" t="str">
        <f t="shared" si="21"/>
        <v>Колонна К11-100 (с декором)h=500-750</v>
      </c>
      <c r="AB103" s="86" t="s">
        <v>428</v>
      </c>
      <c r="AC103" s="114" t="s">
        <v>452</v>
      </c>
      <c r="AD103" s="107">
        <v>1350</v>
      </c>
      <c r="AE103" s="101">
        <v>0.13</v>
      </c>
      <c r="AM103" s="132" t="s">
        <v>257</v>
      </c>
      <c r="AN103" s="133">
        <v>4</v>
      </c>
      <c r="AO103" s="133"/>
    </row>
    <row r="104" spans="27:41" x14ac:dyDescent="0.25">
      <c r="AA104" s="105" t="str">
        <f t="shared" si="21"/>
        <v>Колонна К11-100 (с декором)h=751-1000</v>
      </c>
      <c r="AB104" s="86" t="s">
        <v>428</v>
      </c>
      <c r="AC104" s="114" t="s">
        <v>453</v>
      </c>
      <c r="AD104" s="107">
        <v>1600</v>
      </c>
      <c r="AE104" s="101">
        <v>0.27</v>
      </c>
      <c r="AM104" s="136" t="s">
        <v>141</v>
      </c>
      <c r="AN104" s="133">
        <v>4</v>
      </c>
      <c r="AO104" s="133"/>
    </row>
    <row r="105" spans="27:41" x14ac:dyDescent="0.25">
      <c r="AA105" s="105" t="str">
        <f t="shared" si="21"/>
        <v>Колонна К11-100 (с декором)h=1001-2000</v>
      </c>
      <c r="AB105" s="86" t="s">
        <v>428</v>
      </c>
      <c r="AC105" s="114" t="s">
        <v>454</v>
      </c>
      <c r="AD105" s="107">
        <v>2600</v>
      </c>
      <c r="AE105" s="101">
        <v>0.27</v>
      </c>
      <c r="AM105" s="132" t="s">
        <v>142</v>
      </c>
      <c r="AN105" s="133">
        <v>4</v>
      </c>
      <c r="AO105" s="133"/>
    </row>
    <row r="106" spans="27:41" x14ac:dyDescent="0.25">
      <c r="AA106" s="105" t="str">
        <f t="shared" si="21"/>
        <v>Колонна К11-100 (с декором)h=2001-2750</v>
      </c>
      <c r="AB106" s="86" t="s">
        <v>428</v>
      </c>
      <c r="AC106" s="114" t="s">
        <v>455</v>
      </c>
      <c r="AD106" s="107">
        <v>3350</v>
      </c>
      <c r="AE106" s="101">
        <v>0.27</v>
      </c>
      <c r="AM106" s="134" t="s">
        <v>481</v>
      </c>
      <c r="AN106" s="135">
        <v>3</v>
      </c>
      <c r="AO106" s="135"/>
    </row>
    <row r="107" spans="27:41" x14ac:dyDescent="0.25">
      <c r="AA107" s="105" t="str">
        <f t="shared" si="21"/>
        <v>Колонна К12-150 (с декором)h=500-750</v>
      </c>
      <c r="AB107" s="86" t="s">
        <v>429</v>
      </c>
      <c r="AC107" s="114" t="s">
        <v>452</v>
      </c>
      <c r="AD107" s="107">
        <v>2575</v>
      </c>
      <c r="AE107" s="101">
        <v>0.2</v>
      </c>
      <c r="AM107" s="132" t="s">
        <v>143</v>
      </c>
      <c r="AN107" s="133">
        <v>4</v>
      </c>
      <c r="AO107" s="133"/>
    </row>
    <row r="108" spans="27:41" x14ac:dyDescent="0.25">
      <c r="AA108" s="105" t="str">
        <f t="shared" si="21"/>
        <v>Колонна К12-150 (с декором)h=751-1000</v>
      </c>
      <c r="AB108" s="86" t="s">
        <v>429</v>
      </c>
      <c r="AC108" s="114" t="s">
        <v>453</v>
      </c>
      <c r="AD108" s="107">
        <v>2850</v>
      </c>
      <c r="AE108" s="101">
        <v>0.41</v>
      </c>
      <c r="AM108" s="132" t="s">
        <v>258</v>
      </c>
      <c r="AN108" s="133">
        <v>2</v>
      </c>
      <c r="AO108" s="133"/>
    </row>
    <row r="109" spans="27:41" x14ac:dyDescent="0.25">
      <c r="AA109" s="105" t="str">
        <f t="shared" si="21"/>
        <v>Колонна К12-150 (с декором)h=1001-2000</v>
      </c>
      <c r="AB109" s="86" t="s">
        <v>429</v>
      </c>
      <c r="AC109" s="114" t="s">
        <v>454</v>
      </c>
      <c r="AD109" s="107">
        <v>3950</v>
      </c>
      <c r="AE109" s="101">
        <v>0.41</v>
      </c>
      <c r="AM109" s="132" t="s">
        <v>259</v>
      </c>
      <c r="AN109" s="133">
        <v>2</v>
      </c>
      <c r="AO109" s="133"/>
    </row>
    <row r="110" spans="27:41" x14ac:dyDescent="0.25">
      <c r="AA110" s="105" t="str">
        <f t="shared" si="21"/>
        <v>Колонна К12-150 (с декором)h=2001-2750</v>
      </c>
      <c r="AB110" s="86" t="s">
        <v>429</v>
      </c>
      <c r="AC110" s="114" t="s">
        <v>455</v>
      </c>
      <c r="AD110" s="107">
        <v>4775</v>
      </c>
      <c r="AE110" s="101">
        <v>0.41</v>
      </c>
      <c r="AM110" s="132" t="s">
        <v>144</v>
      </c>
      <c r="AN110" s="133">
        <v>4</v>
      </c>
      <c r="AO110" s="133" t="s">
        <v>171</v>
      </c>
    </row>
    <row r="111" spans="27:41" x14ac:dyDescent="0.25">
      <c r="AA111" s="105" t="str">
        <f t="shared" si="21"/>
        <v>Колонна К13-150 (с декором)h=500-750</v>
      </c>
      <c r="AB111" s="86" t="s">
        <v>430</v>
      </c>
      <c r="AC111" s="114" t="s">
        <v>452</v>
      </c>
      <c r="AD111" s="107">
        <v>1325</v>
      </c>
      <c r="AE111" s="101">
        <v>0.2</v>
      </c>
      <c r="AM111" s="134" t="s">
        <v>260</v>
      </c>
      <c r="AN111" s="135">
        <v>1</v>
      </c>
      <c r="AO111" s="135"/>
    </row>
    <row r="112" spans="27:41" x14ac:dyDescent="0.25">
      <c r="AA112" s="105" t="str">
        <f t="shared" si="21"/>
        <v>Колонна К13-150 (с декором)h=751-1000</v>
      </c>
      <c r="AB112" s="86" t="s">
        <v>430</v>
      </c>
      <c r="AC112" s="114" t="s">
        <v>453</v>
      </c>
      <c r="AD112" s="107">
        <v>1600</v>
      </c>
      <c r="AE112" s="101">
        <v>0.41</v>
      </c>
      <c r="AM112" s="134" t="s">
        <v>261</v>
      </c>
      <c r="AN112" s="135">
        <v>3</v>
      </c>
      <c r="AO112" s="135"/>
    </row>
    <row r="113" spans="27:41" x14ac:dyDescent="0.25">
      <c r="AA113" s="105" t="str">
        <f t="shared" si="21"/>
        <v>Колонна К13-150 (с декором)h=1001-2000</v>
      </c>
      <c r="AB113" s="86" t="s">
        <v>430</v>
      </c>
      <c r="AC113" s="114" t="s">
        <v>454</v>
      </c>
      <c r="AD113" s="107">
        <v>2700</v>
      </c>
      <c r="AE113" s="101">
        <v>0.41</v>
      </c>
      <c r="AM113" s="132" t="s">
        <v>262</v>
      </c>
      <c r="AN113" s="135">
        <v>3</v>
      </c>
      <c r="AO113" s="135"/>
    </row>
    <row r="114" spans="27:41" x14ac:dyDescent="0.25">
      <c r="AA114" s="105" t="str">
        <f t="shared" si="21"/>
        <v>Колонна К13-150 (с декором)h=2001-2750</v>
      </c>
      <c r="AB114" s="86" t="s">
        <v>430</v>
      </c>
      <c r="AC114" s="114" t="s">
        <v>455</v>
      </c>
      <c r="AD114" s="107">
        <v>3525</v>
      </c>
      <c r="AE114" s="101">
        <v>0.41</v>
      </c>
      <c r="AM114" s="134" t="s">
        <v>263</v>
      </c>
      <c r="AN114" s="135">
        <v>3</v>
      </c>
      <c r="AO114" s="135"/>
    </row>
    <row r="115" spans="27:41" x14ac:dyDescent="0.25">
      <c r="AA115" s="105" t="str">
        <f t="shared" si="21"/>
        <v>КП1-Карниз прямой с декоромL=1350 мм</v>
      </c>
      <c r="AB115" s="113" t="s">
        <v>367</v>
      </c>
      <c r="AC115" s="121" t="s">
        <v>129</v>
      </c>
      <c r="AD115" s="107">
        <v>1450</v>
      </c>
      <c r="AE115" s="101">
        <v>0.16</v>
      </c>
      <c r="AM115" s="137" t="s">
        <v>264</v>
      </c>
      <c r="AN115" s="135">
        <v>3</v>
      </c>
      <c r="AO115" s="135"/>
    </row>
    <row r="116" spans="27:41" x14ac:dyDescent="0.25">
      <c r="AA116" s="105" t="str">
        <f t="shared" si="21"/>
        <v>КП1-Карниз прямой с декоромL=2750 мм</v>
      </c>
      <c r="AB116" s="113" t="s">
        <v>367</v>
      </c>
      <c r="AC116" s="121" t="s">
        <v>369</v>
      </c>
      <c r="AD116" s="107">
        <v>2900</v>
      </c>
      <c r="AE116" s="101">
        <v>0.32</v>
      </c>
      <c r="AM116" s="134" t="s">
        <v>265</v>
      </c>
      <c r="AN116" s="135">
        <v>3</v>
      </c>
      <c r="AO116" s="135"/>
    </row>
    <row r="117" spans="27:41" x14ac:dyDescent="0.25">
      <c r="AA117" s="105" t="str">
        <f t="shared" si="21"/>
        <v>КП2-Карниз прямой с декоромL=1350 мм</v>
      </c>
      <c r="AB117" s="113" t="s">
        <v>371</v>
      </c>
      <c r="AC117" s="121" t="s">
        <v>129</v>
      </c>
      <c r="AD117" s="107">
        <v>1450</v>
      </c>
      <c r="AE117" s="101">
        <v>0.16</v>
      </c>
      <c r="AM117" s="132" t="s">
        <v>266</v>
      </c>
      <c r="AN117" s="135">
        <v>3</v>
      </c>
      <c r="AO117" s="135"/>
    </row>
    <row r="118" spans="27:41" x14ac:dyDescent="0.25">
      <c r="AA118" s="105" t="str">
        <f t="shared" si="21"/>
        <v>КП2-Карниз прямой с декоромL=2750 мм</v>
      </c>
      <c r="AB118" s="113" t="s">
        <v>371</v>
      </c>
      <c r="AC118" s="121" t="s">
        <v>369</v>
      </c>
      <c r="AD118" s="107">
        <v>2900</v>
      </c>
      <c r="AE118" s="101">
        <v>0.32</v>
      </c>
      <c r="AM118" s="132" t="s">
        <v>267</v>
      </c>
      <c r="AN118" s="135">
        <v>3</v>
      </c>
      <c r="AO118" s="135"/>
    </row>
    <row r="119" spans="27:41" x14ac:dyDescent="0.25">
      <c r="AA119" s="105" t="str">
        <f t="shared" si="21"/>
        <v>КП3-Карниз прямой с декоромL=1350 мм</v>
      </c>
      <c r="AB119" s="113" t="s">
        <v>374</v>
      </c>
      <c r="AC119" s="121" t="s">
        <v>129</v>
      </c>
      <c r="AD119" s="107">
        <v>1450</v>
      </c>
      <c r="AE119" s="101">
        <v>0.16</v>
      </c>
      <c r="AM119" s="132" t="s">
        <v>268</v>
      </c>
      <c r="AN119" s="133">
        <v>4</v>
      </c>
      <c r="AO119" s="133"/>
    </row>
    <row r="120" spans="27:41" x14ac:dyDescent="0.25">
      <c r="AA120" s="105" t="str">
        <f t="shared" si="21"/>
        <v>КП3-Карниз прямой с декоромL=2750 мм</v>
      </c>
      <c r="AB120" s="113" t="s">
        <v>374</v>
      </c>
      <c r="AC120" s="121" t="s">
        <v>369</v>
      </c>
      <c r="AD120" s="107">
        <v>2900</v>
      </c>
      <c r="AE120" s="101">
        <v>0.32</v>
      </c>
      <c r="AM120" s="132" t="s">
        <v>146</v>
      </c>
      <c r="AN120" s="133">
        <v>4</v>
      </c>
      <c r="AO120" s="133"/>
    </row>
    <row r="121" spans="27:41" x14ac:dyDescent="0.25">
      <c r="AA121" s="105" t="str">
        <f t="shared" si="21"/>
        <v>КП4-Карниз прямой с декоромL=1350 мм</v>
      </c>
      <c r="AB121" s="113" t="s">
        <v>375</v>
      </c>
      <c r="AC121" s="121" t="s">
        <v>129</v>
      </c>
      <c r="AD121" s="107">
        <v>1450</v>
      </c>
      <c r="AE121" s="101">
        <v>0.16</v>
      </c>
      <c r="AM121" s="134" t="s">
        <v>269</v>
      </c>
      <c r="AN121" s="135">
        <v>1</v>
      </c>
      <c r="AO121" s="135"/>
    </row>
    <row r="122" spans="27:41" x14ac:dyDescent="0.25">
      <c r="AA122" s="105" t="str">
        <f t="shared" si="21"/>
        <v>КП4-Карниз прямой с декоромL=2750 мм</v>
      </c>
      <c r="AB122" s="113" t="s">
        <v>375</v>
      </c>
      <c r="AC122" s="121" t="s">
        <v>369</v>
      </c>
      <c r="AD122" s="107">
        <v>2900</v>
      </c>
      <c r="AE122" s="101">
        <v>0.32</v>
      </c>
      <c r="AM122" s="137" t="s">
        <v>50</v>
      </c>
      <c r="AN122" s="133">
        <v>2</v>
      </c>
      <c r="AO122" s="133" t="s">
        <v>171</v>
      </c>
    </row>
    <row r="123" spans="27:41" x14ac:dyDescent="0.25">
      <c r="AA123" s="105" t="str">
        <f t="shared" si="21"/>
        <v>КП8-Карниз прямой с декоромL=1350 мм</v>
      </c>
      <c r="AB123" s="113" t="s">
        <v>376</v>
      </c>
      <c r="AC123" s="121" t="s">
        <v>129</v>
      </c>
      <c r="AD123" s="107">
        <v>1450</v>
      </c>
      <c r="AE123" s="101">
        <v>0.16</v>
      </c>
      <c r="AM123" s="132" t="s">
        <v>147</v>
      </c>
      <c r="AN123" s="133">
        <v>4</v>
      </c>
      <c r="AO123" s="133"/>
    </row>
    <row r="124" spans="27:41" x14ac:dyDescent="0.25">
      <c r="AA124" s="105" t="str">
        <f t="shared" si="21"/>
        <v>КП8-Карниз прямой с декоромL=2750 мм</v>
      </c>
      <c r="AB124" s="113" t="s">
        <v>376</v>
      </c>
      <c r="AC124" s="121" t="s">
        <v>369</v>
      </c>
      <c r="AD124" s="107">
        <v>2900</v>
      </c>
      <c r="AE124" s="101">
        <v>0.32</v>
      </c>
      <c r="AM124" s="134" t="s">
        <v>270</v>
      </c>
      <c r="AN124" s="135">
        <v>3</v>
      </c>
      <c r="AO124" s="135"/>
    </row>
    <row r="125" spans="27:41" x14ac:dyDescent="0.25">
      <c r="AA125" s="105" t="str">
        <f t="shared" si="21"/>
        <v>КП-Карниз прямой без декораL=1350 мм</v>
      </c>
      <c r="AB125" s="113" t="s">
        <v>120</v>
      </c>
      <c r="AC125" s="121" t="s">
        <v>129</v>
      </c>
      <c r="AD125" s="107">
        <v>1350</v>
      </c>
      <c r="AE125" s="101">
        <v>0.16</v>
      </c>
      <c r="AM125" s="137" t="s">
        <v>271</v>
      </c>
      <c r="AN125" s="135">
        <v>1</v>
      </c>
      <c r="AO125" s="135"/>
    </row>
    <row r="126" spans="27:41" x14ac:dyDescent="0.25">
      <c r="AA126" s="105" t="str">
        <f t="shared" si="21"/>
        <v>КП-Карниз прямой без декораL=2750 мм</v>
      </c>
      <c r="AB126" s="113" t="s">
        <v>120</v>
      </c>
      <c r="AC126" s="121" t="s">
        <v>369</v>
      </c>
      <c r="AD126" s="107">
        <v>2700</v>
      </c>
      <c r="AE126" s="101">
        <v>0.32</v>
      </c>
      <c r="AM126" s="132" t="s">
        <v>482</v>
      </c>
      <c r="AN126" s="133">
        <v>3</v>
      </c>
      <c r="AO126" s="133"/>
    </row>
    <row r="127" spans="27:41" x14ac:dyDescent="0.25">
      <c r="AA127" s="105" t="str">
        <f t="shared" si="21"/>
        <v>КР - Карниз радиусный без декора (под В1)</v>
      </c>
      <c r="AB127" s="113" t="s">
        <v>439</v>
      </c>
      <c r="AC127" s="121"/>
      <c r="AD127" s="107">
        <v>2900</v>
      </c>
      <c r="AE127" s="101">
        <v>0.16</v>
      </c>
      <c r="AM127" s="137" t="s">
        <v>272</v>
      </c>
      <c r="AN127" s="135">
        <v>3</v>
      </c>
      <c r="AO127" s="135"/>
    </row>
    <row r="128" spans="27:41" x14ac:dyDescent="0.25">
      <c r="AA128" s="105" t="str">
        <f t="shared" si="21"/>
        <v>КР1- Карниз радиусныйс декором (под В1)</v>
      </c>
      <c r="AB128" s="113" t="s">
        <v>440</v>
      </c>
      <c r="AC128" s="121"/>
      <c r="AD128" s="107">
        <v>3100</v>
      </c>
      <c r="AE128" s="101">
        <v>0.16</v>
      </c>
      <c r="AM128" s="137" t="s">
        <v>273</v>
      </c>
      <c r="AN128" s="135">
        <v>3</v>
      </c>
      <c r="AO128" s="135"/>
    </row>
    <row r="129" spans="27:41" x14ac:dyDescent="0.25">
      <c r="AA129" s="105" t="str">
        <f t="shared" si="21"/>
        <v>КР2- Карниз радиусныйс декором (под В1)</v>
      </c>
      <c r="AB129" s="113" t="s">
        <v>441</v>
      </c>
      <c r="AC129" s="121"/>
      <c r="AD129" s="107">
        <v>3100</v>
      </c>
      <c r="AE129" s="101">
        <v>0.16</v>
      </c>
      <c r="AM129" s="137" t="s">
        <v>274</v>
      </c>
      <c r="AN129" s="135">
        <v>3</v>
      </c>
      <c r="AO129" s="135"/>
    </row>
    <row r="130" spans="27:41" x14ac:dyDescent="0.25">
      <c r="AA130" s="105" t="str">
        <f t="shared" si="21"/>
        <v>КР3- Карниз радиусныйс декором (под В1)</v>
      </c>
      <c r="AB130" s="113" t="s">
        <v>442</v>
      </c>
      <c r="AC130" s="121"/>
      <c r="AD130" s="107">
        <v>3100</v>
      </c>
      <c r="AE130" s="101">
        <v>0.16</v>
      </c>
      <c r="AM130" s="134" t="s">
        <v>483</v>
      </c>
      <c r="AN130" s="133">
        <v>1</v>
      </c>
      <c r="AO130" s="133"/>
    </row>
    <row r="131" spans="27:41" x14ac:dyDescent="0.25">
      <c r="AA131" s="105" t="str">
        <f t="shared" ref="AA131:AA162" si="22">CONCATENATE(AB131,AC131)</f>
        <v>КР4- Карниз радиусныйс декором (под В1)</v>
      </c>
      <c r="AB131" s="113" t="s">
        <v>443</v>
      </c>
      <c r="AC131" s="121"/>
      <c r="AD131" s="107">
        <v>3100</v>
      </c>
      <c r="AE131" s="101">
        <v>0.16</v>
      </c>
      <c r="AM131" s="132" t="s">
        <v>484</v>
      </c>
      <c r="AN131" s="133">
        <v>1</v>
      </c>
      <c r="AO131" s="133"/>
    </row>
    <row r="132" spans="27:41" x14ac:dyDescent="0.25">
      <c r="AA132" s="105" t="str">
        <f t="shared" si="22"/>
        <v>Планка световая прямаяL=1000</v>
      </c>
      <c r="AB132" s="84" t="s">
        <v>377</v>
      </c>
      <c r="AC132" s="114" t="s">
        <v>361</v>
      </c>
      <c r="AD132" s="107">
        <v>900</v>
      </c>
      <c r="AE132" s="101">
        <v>0.05</v>
      </c>
      <c r="AM132" s="138" t="s">
        <v>275</v>
      </c>
      <c r="AN132" s="139">
        <v>3</v>
      </c>
      <c r="AO132" s="155"/>
    </row>
    <row r="133" spans="27:41" x14ac:dyDescent="0.25">
      <c r="AA133" s="105" t="str">
        <f t="shared" si="22"/>
        <v>Планка световая прямаяL=2000</v>
      </c>
      <c r="AB133" s="84" t="s">
        <v>377</v>
      </c>
      <c r="AC133" s="114" t="s">
        <v>370</v>
      </c>
      <c r="AD133" s="107">
        <v>1800</v>
      </c>
      <c r="AE133" s="101">
        <v>0.1</v>
      </c>
      <c r="AM133" s="140" t="s">
        <v>276</v>
      </c>
      <c r="AN133" s="141">
        <v>3</v>
      </c>
      <c r="AO133" s="156"/>
    </row>
    <row r="134" spans="27:41" x14ac:dyDescent="0.25">
      <c r="AA134" s="105" t="str">
        <f t="shared" si="22"/>
        <v>Планка световая радиусная (под В1)</v>
      </c>
      <c r="AB134" s="84" t="s">
        <v>449</v>
      </c>
      <c r="AC134" s="121"/>
      <c r="AD134" s="107">
        <v>1400</v>
      </c>
      <c r="AE134" s="101">
        <v>0.05</v>
      </c>
      <c r="AM134" s="142" t="s">
        <v>277</v>
      </c>
      <c r="AN134" s="141">
        <v>3</v>
      </c>
      <c r="AO134" s="156"/>
    </row>
    <row r="135" spans="27:41" x14ac:dyDescent="0.25">
      <c r="AA135" s="105" t="str">
        <f t="shared" si="22"/>
        <v>Подколонник 100</v>
      </c>
      <c r="AB135" s="86" t="s">
        <v>431</v>
      </c>
      <c r="AC135" s="120"/>
      <c r="AD135" s="107">
        <v>1300</v>
      </c>
      <c r="AE135" s="101">
        <v>0.01</v>
      </c>
      <c r="AM135" s="140" t="s">
        <v>278</v>
      </c>
      <c r="AN135" s="141">
        <v>3</v>
      </c>
      <c r="AO135" s="156"/>
    </row>
    <row r="136" spans="27:41" x14ac:dyDescent="0.25">
      <c r="AA136" s="105" t="str">
        <f t="shared" si="22"/>
        <v>Подколонник 150</v>
      </c>
      <c r="AB136" s="86" t="s">
        <v>432</v>
      </c>
      <c r="AC136" s="120"/>
      <c r="AD136" s="107">
        <v>1300</v>
      </c>
      <c r="AE136" s="101">
        <v>1.4999999999999999E-2</v>
      </c>
      <c r="AM136" s="142" t="s">
        <v>150</v>
      </c>
      <c r="AN136" s="143">
        <v>4</v>
      </c>
      <c r="AO136" s="157"/>
    </row>
    <row r="137" spans="27:41" x14ac:dyDescent="0.25">
      <c r="AA137" s="105" t="str">
        <f t="shared" si="22"/>
        <v>Подколонник 50</v>
      </c>
      <c r="AB137" s="86" t="s">
        <v>433</v>
      </c>
      <c r="AC137" s="120"/>
      <c r="AD137" s="107">
        <v>1100</v>
      </c>
      <c r="AE137" s="101">
        <v>5.0000000000000001E-3</v>
      </c>
      <c r="AM137" s="140" t="s">
        <v>279</v>
      </c>
      <c r="AN137" s="141">
        <v>3</v>
      </c>
      <c r="AO137" s="156"/>
    </row>
    <row r="138" spans="27:41" x14ac:dyDescent="0.25">
      <c r="AA138" s="105" t="str">
        <f t="shared" si="22"/>
        <v>Подколонник 75</v>
      </c>
      <c r="AB138" s="86" t="s">
        <v>434</v>
      </c>
      <c r="AC138" s="120"/>
      <c r="AD138" s="107">
        <v>1100</v>
      </c>
      <c r="AE138" s="101">
        <v>7.4999999999999997E-3</v>
      </c>
      <c r="AM138" s="142" t="s">
        <v>48</v>
      </c>
      <c r="AN138" s="143">
        <v>2</v>
      </c>
      <c r="AO138" s="157"/>
    </row>
    <row r="139" spans="27:41" x14ac:dyDescent="0.25">
      <c r="AA139" s="105" t="str">
        <f t="shared" si="22"/>
        <v>Цоколь прямой МДФ Ц1-H.120L=1000</v>
      </c>
      <c r="AB139" s="86" t="s">
        <v>381</v>
      </c>
      <c r="AC139" s="114" t="s">
        <v>361</v>
      </c>
      <c r="AD139" s="107"/>
      <c r="AE139" s="101">
        <v>0.12</v>
      </c>
      <c r="AM139" s="142" t="s">
        <v>280</v>
      </c>
      <c r="AN139" s="143">
        <v>2</v>
      </c>
      <c r="AO139" s="157"/>
    </row>
    <row r="140" spans="27:41" x14ac:dyDescent="0.25">
      <c r="AA140" s="105" t="str">
        <f t="shared" si="22"/>
        <v>Цоколь прямой МДФ Ц1-H.120L=2000</v>
      </c>
      <c r="AB140" s="86" t="s">
        <v>381</v>
      </c>
      <c r="AC140" s="114" t="s">
        <v>370</v>
      </c>
      <c r="AD140" s="107"/>
      <c r="AE140" s="101">
        <v>0.24</v>
      </c>
      <c r="AM140" s="142" t="s">
        <v>281</v>
      </c>
      <c r="AN140" s="143">
        <v>4</v>
      </c>
      <c r="AO140" s="157"/>
    </row>
    <row r="141" spans="27:41" x14ac:dyDescent="0.25">
      <c r="AA141" s="105" t="str">
        <f t="shared" si="22"/>
        <v>Цоколь прямой МДФ Ц1-H.150L=1000</v>
      </c>
      <c r="AB141" s="86" t="s">
        <v>393</v>
      </c>
      <c r="AC141" s="114" t="s">
        <v>361</v>
      </c>
      <c r="AD141" s="107"/>
      <c r="AE141" s="101">
        <v>0.15</v>
      </c>
      <c r="AM141" s="144" t="s">
        <v>282</v>
      </c>
      <c r="AN141" s="143">
        <v>1</v>
      </c>
      <c r="AO141" s="157"/>
    </row>
    <row r="142" spans="27:41" x14ac:dyDescent="0.25">
      <c r="AA142" s="105" t="str">
        <f t="shared" si="22"/>
        <v>Цоколь прямой МДФ Ц1-H.150L=2000</v>
      </c>
      <c r="AB142" s="86" t="s">
        <v>393</v>
      </c>
      <c r="AC142" s="114" t="s">
        <v>370</v>
      </c>
      <c r="AD142" s="107"/>
      <c r="AE142" s="101">
        <v>0.3</v>
      </c>
      <c r="AM142" s="145" t="s">
        <v>283</v>
      </c>
      <c r="AN142" s="146">
        <v>3</v>
      </c>
      <c r="AO142" s="157"/>
    </row>
    <row r="143" spans="27:41" x14ac:dyDescent="0.25">
      <c r="AA143" s="105" t="str">
        <f t="shared" si="22"/>
        <v>Цоколь прямой МДФ Ц2-H.100L=1000</v>
      </c>
      <c r="AB143" s="86" t="s">
        <v>401</v>
      </c>
      <c r="AC143" s="114" t="s">
        <v>361</v>
      </c>
      <c r="AD143" s="107"/>
      <c r="AE143" s="101">
        <v>0.1</v>
      </c>
      <c r="AM143" s="147" t="s">
        <v>284</v>
      </c>
      <c r="AN143" s="148">
        <v>3</v>
      </c>
      <c r="AO143" s="158"/>
    </row>
    <row r="144" spans="27:41" x14ac:dyDescent="0.25">
      <c r="AA144" s="105" t="str">
        <f t="shared" si="22"/>
        <v>Цоколь прямой МДФ Ц2-H.100L=2000</v>
      </c>
      <c r="AB144" s="86" t="s">
        <v>401</v>
      </c>
      <c r="AC144" s="114" t="s">
        <v>370</v>
      </c>
      <c r="AD144" s="107"/>
      <c r="AE144" s="101">
        <v>0.2</v>
      </c>
      <c r="AM144" s="142" t="s">
        <v>285</v>
      </c>
      <c r="AN144" s="143">
        <v>4</v>
      </c>
      <c r="AO144" s="157"/>
    </row>
    <row r="145" spans="27:41" x14ac:dyDescent="0.25">
      <c r="AA145" s="105" t="str">
        <f t="shared" si="22"/>
        <v>Цоколь прямой МДФ Ц2-H.120L=1000</v>
      </c>
      <c r="AB145" s="86" t="s">
        <v>409</v>
      </c>
      <c r="AC145" s="114" t="s">
        <v>361</v>
      </c>
      <c r="AD145" s="107"/>
      <c r="AE145" s="101">
        <v>0.12</v>
      </c>
      <c r="AM145" s="144" t="s">
        <v>286</v>
      </c>
      <c r="AN145" s="141">
        <v>3</v>
      </c>
      <c r="AO145" s="156"/>
    </row>
    <row r="146" spans="27:41" x14ac:dyDescent="0.25">
      <c r="AA146" s="105" t="str">
        <f t="shared" si="22"/>
        <v>Цоколь прямой МДФ Ц2-H.120L=2000</v>
      </c>
      <c r="AB146" s="86" t="s">
        <v>409</v>
      </c>
      <c r="AC146" s="114" t="s">
        <v>370</v>
      </c>
      <c r="AD146" s="107"/>
      <c r="AE146" s="101">
        <v>0.24</v>
      </c>
      <c r="AM146" s="140" t="s">
        <v>287</v>
      </c>
      <c r="AN146" s="141">
        <v>1</v>
      </c>
      <c r="AO146" s="156"/>
    </row>
    <row r="147" spans="27:41" x14ac:dyDescent="0.25">
      <c r="AA147" s="105" t="str">
        <f t="shared" si="22"/>
        <v>Цоколь прямой МДФ Ц2-H.150L=1000</v>
      </c>
      <c r="AB147" s="86" t="s">
        <v>412</v>
      </c>
      <c r="AC147" s="114" t="s">
        <v>361</v>
      </c>
      <c r="AD147" s="107"/>
      <c r="AE147" s="101">
        <v>0.15</v>
      </c>
      <c r="AM147" s="140" t="s">
        <v>288</v>
      </c>
      <c r="AN147" s="141">
        <v>1</v>
      </c>
      <c r="AO147" s="156"/>
    </row>
    <row r="148" spans="27:41" x14ac:dyDescent="0.25">
      <c r="AA148" s="105" t="str">
        <f t="shared" si="22"/>
        <v>Цоколь прямой МДФ Ц2-H.150L=2000</v>
      </c>
      <c r="AB148" s="86" t="s">
        <v>412</v>
      </c>
      <c r="AC148" s="114" t="s">
        <v>370</v>
      </c>
      <c r="AD148" s="107"/>
      <c r="AE148" s="101">
        <v>0.3</v>
      </c>
      <c r="AM148" s="142" t="s">
        <v>289</v>
      </c>
      <c r="AN148" s="143">
        <v>3</v>
      </c>
      <c r="AO148" s="157"/>
    </row>
    <row r="149" spans="27:41" x14ac:dyDescent="0.25">
      <c r="AA149" s="105" t="str">
        <f t="shared" si="22"/>
        <v>Цоколь прямойМДФ Ц1-H.100L=1000</v>
      </c>
      <c r="AB149" s="86" t="s">
        <v>378</v>
      </c>
      <c r="AC149" s="114" t="s">
        <v>361</v>
      </c>
      <c r="AD149" s="107"/>
      <c r="AE149" s="101">
        <v>0.1</v>
      </c>
      <c r="AM149" s="145" t="s">
        <v>290</v>
      </c>
      <c r="AN149" s="146">
        <v>3</v>
      </c>
      <c r="AO149" s="159"/>
    </row>
    <row r="150" spans="27:41" x14ac:dyDescent="0.25">
      <c r="AA150" s="105" t="str">
        <f t="shared" si="22"/>
        <v>Цоколь прямойМДФ Ц1-H.100L=2000</v>
      </c>
      <c r="AB150" s="86" t="s">
        <v>378</v>
      </c>
      <c r="AC150" s="114" t="s">
        <v>370</v>
      </c>
      <c r="AD150" s="107"/>
      <c r="AE150" s="101">
        <v>0.2</v>
      </c>
      <c r="AH150" s="103"/>
      <c r="AM150" s="149" t="s">
        <v>291</v>
      </c>
      <c r="AN150" s="148">
        <v>3</v>
      </c>
      <c r="AO150" s="158"/>
    </row>
    <row r="151" spans="27:41" x14ac:dyDescent="0.25">
      <c r="AA151" s="105" t="str">
        <f t="shared" si="22"/>
        <v>Цоколь радиусный МДФ ЦР1 (L)-Н.100-В1</v>
      </c>
      <c r="AB151" s="86" t="s">
        <v>380</v>
      </c>
      <c r="AC151" s="114"/>
      <c r="AD151" s="107">
        <v>1500</v>
      </c>
      <c r="AE151" s="101">
        <v>0.1</v>
      </c>
      <c r="AH151" s="103"/>
      <c r="AM151" s="142" t="s">
        <v>292</v>
      </c>
      <c r="AN151" s="143">
        <v>3</v>
      </c>
      <c r="AO151" s="157"/>
    </row>
    <row r="152" spans="27:41" x14ac:dyDescent="0.25">
      <c r="AA152" s="105" t="str">
        <f t="shared" si="22"/>
        <v>Цоколь радиусный МДФ ЦР1 (L)-Н.120-В1</v>
      </c>
      <c r="AB152" s="86" t="s">
        <v>390</v>
      </c>
      <c r="AC152" s="114"/>
      <c r="AD152" s="107">
        <v>1500</v>
      </c>
      <c r="AE152" s="101">
        <v>0.12</v>
      </c>
      <c r="AM152" s="144" t="s">
        <v>293</v>
      </c>
      <c r="AN152" s="143">
        <v>3</v>
      </c>
      <c r="AO152" s="157"/>
    </row>
    <row r="153" spans="27:41" x14ac:dyDescent="0.25">
      <c r="AA153" s="105" t="str">
        <f t="shared" si="22"/>
        <v>Цоколь радиусный МДФ ЦР1 (L)-Н.150-В1</v>
      </c>
      <c r="AB153" s="86" t="s">
        <v>398</v>
      </c>
      <c r="AC153" s="114"/>
      <c r="AD153" s="107">
        <v>1500</v>
      </c>
      <c r="AE153" s="101">
        <v>0.15</v>
      </c>
      <c r="AM153" s="144" t="s">
        <v>294</v>
      </c>
      <c r="AN153" s="143">
        <v>3</v>
      </c>
      <c r="AO153" s="157"/>
    </row>
    <row r="154" spans="27:41" x14ac:dyDescent="0.25">
      <c r="AA154" s="105" t="str">
        <f t="shared" si="22"/>
        <v>Цоколь радиусный МДФ ЦР1 (R)-Н.100-В1</v>
      </c>
      <c r="AB154" s="86" t="s">
        <v>379</v>
      </c>
      <c r="AC154" s="114"/>
      <c r="AD154" s="107">
        <v>1500</v>
      </c>
      <c r="AE154" s="101">
        <v>0.1</v>
      </c>
      <c r="AM154" s="142" t="s">
        <v>295</v>
      </c>
      <c r="AN154" s="143">
        <v>4</v>
      </c>
      <c r="AO154" s="157"/>
    </row>
    <row r="155" spans="27:41" x14ac:dyDescent="0.25">
      <c r="AA155" s="105" t="str">
        <f t="shared" si="22"/>
        <v>Цоколь радиусный МДФ ЦР1 (R)-Н.120-В1</v>
      </c>
      <c r="AB155" s="86" t="s">
        <v>383</v>
      </c>
      <c r="AC155" s="114"/>
      <c r="AD155" s="107">
        <v>1500</v>
      </c>
      <c r="AE155" s="101">
        <v>0.12</v>
      </c>
      <c r="AM155" s="140" t="s">
        <v>485</v>
      </c>
      <c r="AN155" s="143">
        <v>2</v>
      </c>
      <c r="AO155" s="157" t="s">
        <v>171</v>
      </c>
    </row>
    <row r="156" spans="27:41" x14ac:dyDescent="0.25">
      <c r="AA156" s="105" t="str">
        <f t="shared" si="22"/>
        <v>Цоколь радиусный МДФ ЦР1 (R)-Н.150-В1</v>
      </c>
      <c r="AB156" s="86" t="s">
        <v>395</v>
      </c>
      <c r="AC156" s="114"/>
      <c r="AD156" s="107">
        <v>1500</v>
      </c>
      <c r="AE156" s="101">
        <v>0.15</v>
      </c>
      <c r="AM156" s="142" t="s">
        <v>152</v>
      </c>
      <c r="AN156" s="143">
        <v>4</v>
      </c>
      <c r="AO156" s="157"/>
    </row>
    <row r="157" spans="27:41" x14ac:dyDescent="0.25">
      <c r="AA157" s="105" t="str">
        <f t="shared" si="22"/>
        <v>Цоколь радиусный МДФ ЦР2 (L)-Н.100-В1</v>
      </c>
      <c r="AB157" s="86" t="s">
        <v>406</v>
      </c>
      <c r="AC157" s="114"/>
      <c r="AD157" s="107">
        <v>1600</v>
      </c>
      <c r="AE157" s="101">
        <v>0.1</v>
      </c>
      <c r="AM157" s="140" t="s">
        <v>51</v>
      </c>
      <c r="AN157" s="143">
        <v>2</v>
      </c>
      <c r="AO157" s="157"/>
    </row>
    <row r="158" spans="27:41" x14ac:dyDescent="0.25">
      <c r="AA158" s="105" t="str">
        <f t="shared" si="22"/>
        <v>Цоколь радиусный МДФ ЦР2 (L)-Н.120-В1</v>
      </c>
      <c r="AB158" s="86" t="s">
        <v>411</v>
      </c>
      <c r="AC158" s="114"/>
      <c r="AD158" s="107">
        <v>1600</v>
      </c>
      <c r="AE158" s="101">
        <v>0.12</v>
      </c>
      <c r="AM158" s="140" t="s">
        <v>52</v>
      </c>
      <c r="AN158" s="143">
        <v>2</v>
      </c>
      <c r="AO158" s="157"/>
    </row>
    <row r="159" spans="27:41" x14ac:dyDescent="0.25">
      <c r="AA159" s="105" t="str">
        <f t="shared" si="22"/>
        <v>Цоколь радиусный МДФ ЦР2 (L)-Н.150-В1</v>
      </c>
      <c r="AB159" s="86" t="s">
        <v>416</v>
      </c>
      <c r="AC159" s="114"/>
      <c r="AD159" s="107">
        <v>1600</v>
      </c>
      <c r="AE159" s="101">
        <v>0.15</v>
      </c>
      <c r="AM159" s="140" t="s">
        <v>53</v>
      </c>
      <c r="AN159" s="143">
        <v>2</v>
      </c>
      <c r="AO159" s="157"/>
    </row>
    <row r="160" spans="27:41" x14ac:dyDescent="0.25">
      <c r="AA160" s="105" t="str">
        <f t="shared" si="22"/>
        <v>Цоколь радиусный МДФ ЦР2 (R)-Н.100-В1</v>
      </c>
      <c r="AB160" s="86" t="s">
        <v>403</v>
      </c>
      <c r="AC160" s="114"/>
      <c r="AD160" s="107">
        <v>1600</v>
      </c>
      <c r="AE160" s="101">
        <v>0.1</v>
      </c>
      <c r="AM160" s="142" t="s">
        <v>153</v>
      </c>
      <c r="AN160" s="143">
        <v>2</v>
      </c>
      <c r="AO160" s="157"/>
    </row>
    <row r="161" spans="27:41" x14ac:dyDescent="0.25">
      <c r="AA161" s="105" t="str">
        <f t="shared" si="22"/>
        <v>Цоколь радиусный МДФ ЦР2 (R)-Н.120-В1</v>
      </c>
      <c r="AB161" s="86" t="s">
        <v>410</v>
      </c>
      <c r="AC161" s="114"/>
      <c r="AD161" s="107">
        <v>1600</v>
      </c>
      <c r="AE161" s="101">
        <v>0.12</v>
      </c>
      <c r="AM161" s="142" t="s">
        <v>155</v>
      </c>
      <c r="AN161" s="143">
        <v>4</v>
      </c>
      <c r="AO161" s="157"/>
    </row>
    <row r="162" spans="27:41" x14ac:dyDescent="0.25">
      <c r="AA162" s="105" t="str">
        <f t="shared" si="22"/>
        <v>Цоколь радиусный МДФ ЦР2 (R)-Н.150-В1</v>
      </c>
      <c r="AB162" s="86" t="s">
        <v>413</v>
      </c>
      <c r="AC162" s="114"/>
      <c r="AD162" s="107">
        <v>1600</v>
      </c>
      <c r="AE162" s="101">
        <v>0.15</v>
      </c>
      <c r="AM162" s="140" t="s">
        <v>296</v>
      </c>
      <c r="AN162" s="143">
        <v>1</v>
      </c>
      <c r="AO162" s="157"/>
    </row>
    <row r="163" spans="27:41" x14ac:dyDescent="0.25">
      <c r="AM163" s="144" t="s">
        <v>297</v>
      </c>
      <c r="AN163" s="143">
        <v>1</v>
      </c>
      <c r="AO163" s="157"/>
    </row>
    <row r="164" spans="27:41" x14ac:dyDescent="0.25">
      <c r="AM164" s="140" t="s">
        <v>298</v>
      </c>
      <c r="AN164" s="143">
        <v>1</v>
      </c>
      <c r="AO164" s="157"/>
    </row>
    <row r="165" spans="27:41" x14ac:dyDescent="0.25">
      <c r="AM165" s="150" t="s">
        <v>299</v>
      </c>
      <c r="AN165" s="146">
        <v>1</v>
      </c>
      <c r="AO165" s="159"/>
    </row>
    <row r="166" spans="27:41" x14ac:dyDescent="0.25">
      <c r="AM166" s="138" t="s">
        <v>300</v>
      </c>
      <c r="AN166" s="143">
        <v>1</v>
      </c>
      <c r="AO166" s="157"/>
    </row>
    <row r="167" spans="27:41" x14ac:dyDescent="0.25">
      <c r="AM167" s="138" t="s">
        <v>301</v>
      </c>
      <c r="AN167" s="143">
        <v>1</v>
      </c>
      <c r="AO167" s="157"/>
    </row>
    <row r="168" spans="27:41" x14ac:dyDescent="0.25">
      <c r="AM168" s="147" t="s">
        <v>158</v>
      </c>
      <c r="AN168" s="143">
        <v>4</v>
      </c>
      <c r="AO168" s="157"/>
    </row>
    <row r="169" spans="27:41" x14ac:dyDescent="0.25">
      <c r="AM169" s="147" t="s">
        <v>302</v>
      </c>
      <c r="AN169" s="143">
        <v>1</v>
      </c>
      <c r="AO169" s="157"/>
    </row>
    <row r="170" spans="27:41" x14ac:dyDescent="0.25">
      <c r="AM170" s="144" t="s">
        <v>303</v>
      </c>
      <c r="AN170" s="143">
        <v>4</v>
      </c>
      <c r="AO170" s="157"/>
    </row>
    <row r="171" spans="27:41" x14ac:dyDescent="0.25">
      <c r="AM171" s="142" t="s">
        <v>486</v>
      </c>
      <c r="AN171" s="143">
        <v>3</v>
      </c>
      <c r="AO171" s="157"/>
    </row>
    <row r="172" spans="27:41" x14ac:dyDescent="0.25">
      <c r="AM172" s="147" t="s">
        <v>487</v>
      </c>
      <c r="AN172" s="148">
        <v>3</v>
      </c>
      <c r="AO172" s="158"/>
    </row>
    <row r="173" spans="27:41" x14ac:dyDescent="0.25">
      <c r="AM173" s="144" t="s">
        <v>304</v>
      </c>
      <c r="AN173" s="141">
        <v>3</v>
      </c>
      <c r="AO173" s="156"/>
    </row>
    <row r="174" spans="27:41" x14ac:dyDescent="0.25">
      <c r="AM174" s="140" t="s">
        <v>305</v>
      </c>
      <c r="AN174" s="141">
        <v>3</v>
      </c>
      <c r="AO174" s="156"/>
    </row>
    <row r="175" spans="27:41" x14ac:dyDescent="0.25">
      <c r="AM175" s="144" t="s">
        <v>306</v>
      </c>
      <c r="AN175" s="141">
        <v>3</v>
      </c>
      <c r="AO175" s="156"/>
    </row>
    <row r="176" spans="27:41" x14ac:dyDescent="0.25">
      <c r="AM176" s="142" t="s">
        <v>488</v>
      </c>
      <c r="AN176" s="141">
        <v>3</v>
      </c>
      <c r="AO176" s="156"/>
    </row>
    <row r="177" spans="39:41" x14ac:dyDescent="0.25">
      <c r="AM177" s="142" t="s">
        <v>489</v>
      </c>
      <c r="AN177" s="143">
        <v>3</v>
      </c>
      <c r="AO177" s="157"/>
    </row>
    <row r="178" spans="39:41" x14ac:dyDescent="0.25">
      <c r="AM178" s="140" t="s">
        <v>307</v>
      </c>
      <c r="AN178" s="141">
        <v>3</v>
      </c>
      <c r="AO178" s="156"/>
    </row>
    <row r="179" spans="39:41" x14ac:dyDescent="0.25">
      <c r="AM179" s="144" t="s">
        <v>308</v>
      </c>
      <c r="AN179" s="141">
        <v>1</v>
      </c>
      <c r="AO179" s="156"/>
    </row>
    <row r="180" spans="39:41" x14ac:dyDescent="0.25">
      <c r="AM180" s="144" t="s">
        <v>309</v>
      </c>
      <c r="AN180" s="141">
        <v>1</v>
      </c>
      <c r="AO180" s="156"/>
    </row>
    <row r="181" spans="39:41" x14ac:dyDescent="0.25">
      <c r="AM181" s="144" t="s">
        <v>310</v>
      </c>
      <c r="AN181" s="141">
        <v>1</v>
      </c>
      <c r="AO181" s="156"/>
    </row>
    <row r="182" spans="39:41" x14ac:dyDescent="0.25">
      <c r="AM182" s="144" t="s">
        <v>311</v>
      </c>
      <c r="AN182" s="141">
        <v>1</v>
      </c>
      <c r="AO182" s="156"/>
    </row>
    <row r="183" spans="39:41" x14ac:dyDescent="0.25">
      <c r="AM183" s="142" t="s">
        <v>56</v>
      </c>
      <c r="AN183" s="143">
        <v>2</v>
      </c>
      <c r="AO183" s="157"/>
    </row>
    <row r="184" spans="39:41" x14ac:dyDescent="0.25">
      <c r="AM184" s="142" t="s">
        <v>312</v>
      </c>
      <c r="AN184" s="143">
        <v>2</v>
      </c>
      <c r="AO184" s="157"/>
    </row>
    <row r="185" spans="39:41" x14ac:dyDescent="0.25">
      <c r="AM185" s="142" t="s">
        <v>55</v>
      </c>
      <c r="AN185" s="143">
        <v>2</v>
      </c>
      <c r="AO185" s="157"/>
    </row>
    <row r="186" spans="39:41" x14ac:dyDescent="0.25">
      <c r="AM186" s="142" t="s">
        <v>313</v>
      </c>
      <c r="AN186" s="143">
        <v>3</v>
      </c>
      <c r="AO186" s="157"/>
    </row>
    <row r="187" spans="39:41" x14ac:dyDescent="0.25">
      <c r="AM187" s="151" t="s">
        <v>314</v>
      </c>
      <c r="AN187" s="143">
        <v>3</v>
      </c>
      <c r="AO187" s="157"/>
    </row>
    <row r="188" spans="39:41" x14ac:dyDescent="0.25">
      <c r="AM188" s="142" t="s">
        <v>161</v>
      </c>
      <c r="AN188" s="143">
        <v>2</v>
      </c>
      <c r="AO188" s="157"/>
    </row>
    <row r="189" spans="39:41" x14ac:dyDescent="0.25">
      <c r="AM189" s="144" t="s">
        <v>315</v>
      </c>
      <c r="AN189" s="141">
        <v>3</v>
      </c>
      <c r="AO189" s="156"/>
    </row>
    <row r="190" spans="39:41" x14ac:dyDescent="0.25">
      <c r="AM190" s="142" t="s">
        <v>490</v>
      </c>
      <c r="AN190" s="143">
        <v>3</v>
      </c>
      <c r="AO190" s="157"/>
    </row>
    <row r="191" spans="39:41" x14ac:dyDescent="0.25">
      <c r="AM191" s="150" t="s">
        <v>316</v>
      </c>
      <c r="AN191" s="153">
        <v>3</v>
      </c>
      <c r="AO191" s="160"/>
    </row>
    <row r="192" spans="39:41" x14ac:dyDescent="0.25">
      <c r="AM192" s="138" t="s">
        <v>317</v>
      </c>
      <c r="AN192" s="148">
        <v>2</v>
      </c>
      <c r="AO192" s="158" t="s">
        <v>171</v>
      </c>
    </row>
    <row r="193" spans="39:41" x14ac:dyDescent="0.25">
      <c r="AM193" s="149" t="s">
        <v>318</v>
      </c>
      <c r="AN193" s="139">
        <v>3</v>
      </c>
      <c r="AO193" s="155"/>
    </row>
    <row r="194" spans="39:41" x14ac:dyDescent="0.25">
      <c r="AM194" s="140" t="s">
        <v>319</v>
      </c>
      <c r="AN194" s="141">
        <v>3</v>
      </c>
      <c r="AO194" s="156"/>
    </row>
    <row r="195" spans="39:41" x14ac:dyDescent="0.25">
      <c r="AM195" s="144" t="s">
        <v>320</v>
      </c>
      <c r="AN195" s="141">
        <v>3</v>
      </c>
      <c r="AO195" s="156"/>
    </row>
    <row r="196" spans="39:41" x14ac:dyDescent="0.25">
      <c r="AM196" s="144" t="s">
        <v>321</v>
      </c>
      <c r="AN196" s="139">
        <v>3</v>
      </c>
      <c r="AO196" s="156"/>
    </row>
    <row r="197" spans="39:41" x14ac:dyDescent="0.25">
      <c r="AM197" s="144" t="s">
        <v>322</v>
      </c>
      <c r="AN197" s="139">
        <v>3</v>
      </c>
      <c r="AO197" s="156"/>
    </row>
    <row r="198" spans="39:41" x14ac:dyDescent="0.25">
      <c r="AM198" s="142" t="s">
        <v>162</v>
      </c>
      <c r="AN198" s="143">
        <v>4</v>
      </c>
      <c r="AO198" s="157" t="s">
        <v>171</v>
      </c>
    </row>
    <row r="199" spans="39:41" x14ac:dyDescent="0.25">
      <c r="AM199" s="142" t="s">
        <v>163</v>
      </c>
      <c r="AN199" s="143">
        <v>4</v>
      </c>
      <c r="AO199" s="157"/>
    </row>
    <row r="200" spans="39:41" x14ac:dyDescent="0.25">
      <c r="AM200" s="142" t="s">
        <v>323</v>
      </c>
      <c r="AN200" s="143">
        <v>3</v>
      </c>
      <c r="AO200" s="157"/>
    </row>
    <row r="201" spans="39:41" x14ac:dyDescent="0.25">
      <c r="AM201" s="142" t="s">
        <v>164</v>
      </c>
      <c r="AN201" s="143">
        <v>4</v>
      </c>
      <c r="AO201" s="157"/>
    </row>
    <row r="202" spans="39:41" x14ac:dyDescent="0.25">
      <c r="AM202" s="142" t="s">
        <v>324</v>
      </c>
      <c r="AN202" s="141">
        <v>3</v>
      </c>
      <c r="AO202" s="156"/>
    </row>
    <row r="203" spans="39:41" x14ac:dyDescent="0.25">
      <c r="AM203" s="142" t="s">
        <v>325</v>
      </c>
      <c r="AN203" s="141">
        <v>1</v>
      </c>
      <c r="AO203" s="156"/>
    </row>
    <row r="204" spans="39:41" x14ac:dyDescent="0.25">
      <c r="AM204" s="144" t="s">
        <v>326</v>
      </c>
      <c r="AN204" s="141">
        <v>1</v>
      </c>
      <c r="AO204" s="156"/>
    </row>
    <row r="205" spans="39:41" x14ac:dyDescent="0.25">
      <c r="AM205" s="142" t="s">
        <v>327</v>
      </c>
      <c r="AN205" s="141">
        <v>1</v>
      </c>
      <c r="AO205" s="156"/>
    </row>
    <row r="206" spans="39:41" x14ac:dyDescent="0.25">
      <c r="AM206" s="144" t="s">
        <v>328</v>
      </c>
      <c r="AN206" s="141">
        <v>1</v>
      </c>
      <c r="AO206" s="156"/>
    </row>
    <row r="207" spans="39:41" x14ac:dyDescent="0.25">
      <c r="AM207" s="142" t="s">
        <v>329</v>
      </c>
      <c r="AN207" s="141">
        <v>1</v>
      </c>
      <c r="AO207" s="156"/>
    </row>
    <row r="208" spans="39:41" x14ac:dyDescent="0.25">
      <c r="AM208" s="144" t="s">
        <v>330</v>
      </c>
      <c r="AN208" s="141">
        <v>1</v>
      </c>
      <c r="AO208" s="156"/>
    </row>
    <row r="209" spans="39:41" x14ac:dyDescent="0.25">
      <c r="AM209" s="144" t="s">
        <v>331</v>
      </c>
      <c r="AN209" s="141">
        <v>1</v>
      </c>
      <c r="AO209" s="156"/>
    </row>
    <row r="210" spans="39:41" x14ac:dyDescent="0.25">
      <c r="AM210" s="144" t="s">
        <v>332</v>
      </c>
      <c r="AN210" s="141">
        <v>1</v>
      </c>
      <c r="AO210" s="156"/>
    </row>
    <row r="211" spans="39:41" x14ac:dyDescent="0.25">
      <c r="AM211" s="144" t="s">
        <v>333</v>
      </c>
      <c r="AN211" s="141">
        <v>1</v>
      </c>
      <c r="AO211" s="156"/>
    </row>
    <row r="212" spans="39:41" x14ac:dyDescent="0.25">
      <c r="AM212" s="145" t="s">
        <v>334</v>
      </c>
      <c r="AN212" s="146">
        <v>1</v>
      </c>
      <c r="AO212" s="159"/>
    </row>
    <row r="213" spans="39:41" x14ac:dyDescent="0.25">
      <c r="AM213" s="142" t="s">
        <v>335</v>
      </c>
      <c r="AN213" s="143">
        <v>4</v>
      </c>
      <c r="AO213" s="157"/>
    </row>
    <row r="214" spans="39:41" x14ac:dyDescent="0.25">
      <c r="AM214" s="144" t="s">
        <v>336</v>
      </c>
      <c r="AN214" s="141">
        <v>1</v>
      </c>
      <c r="AO214" s="156"/>
    </row>
    <row r="215" spans="39:41" x14ac:dyDescent="0.25">
      <c r="AM215" s="144" t="s">
        <v>491</v>
      </c>
      <c r="AN215" s="143">
        <v>1</v>
      </c>
      <c r="AO215" s="157"/>
    </row>
    <row r="216" spans="39:41" x14ac:dyDescent="0.25">
      <c r="AM216" s="144" t="s">
        <v>492</v>
      </c>
      <c r="AN216" s="143">
        <v>1</v>
      </c>
      <c r="AO216" s="157"/>
    </row>
    <row r="217" spans="39:41" x14ac:dyDescent="0.25">
      <c r="AM217" s="142" t="s">
        <v>337</v>
      </c>
      <c r="AN217" s="143">
        <v>4</v>
      </c>
      <c r="AO217" s="157"/>
    </row>
    <row r="218" spans="39:41" x14ac:dyDescent="0.25">
      <c r="AM218" s="140" t="s">
        <v>338</v>
      </c>
      <c r="AN218" s="141">
        <v>3</v>
      </c>
      <c r="AO218" s="156"/>
    </row>
    <row r="219" spans="39:41" x14ac:dyDescent="0.25">
      <c r="AM219" s="144" t="s">
        <v>339</v>
      </c>
      <c r="AN219" s="141">
        <v>3</v>
      </c>
      <c r="AO219" s="156"/>
    </row>
    <row r="220" spans="39:41" x14ac:dyDescent="0.25">
      <c r="AM220" s="142" t="s">
        <v>340</v>
      </c>
      <c r="AN220" s="141">
        <v>3</v>
      </c>
      <c r="AO220" s="156"/>
    </row>
    <row r="221" spans="39:41" x14ac:dyDescent="0.25">
      <c r="AM221" s="142" t="s">
        <v>341</v>
      </c>
      <c r="AN221" s="141">
        <v>3</v>
      </c>
      <c r="AO221" s="156"/>
    </row>
    <row r="222" spans="39:41" x14ac:dyDescent="0.25">
      <c r="AM222" s="142" t="s">
        <v>342</v>
      </c>
      <c r="AN222" s="141">
        <v>3</v>
      </c>
      <c r="AO222" s="156"/>
    </row>
  </sheetData>
  <autoFilter ref="AA1:AE162"/>
  <sortState ref="AJ2:AJ718">
    <sortCondition ref="AJ1:AJ718"/>
  </sortState>
  <mergeCells count="29">
    <mergeCell ref="A35:L35"/>
    <mergeCell ref="E36:E41"/>
    <mergeCell ref="K6:K7"/>
    <mergeCell ref="L6:L7"/>
    <mergeCell ref="A14:L14"/>
    <mergeCell ref="A28:L28"/>
    <mergeCell ref="C9:C13"/>
    <mergeCell ref="E9:E13"/>
    <mergeCell ref="A6:A7"/>
    <mergeCell ref="B6:B7"/>
    <mergeCell ref="A8:L8"/>
    <mergeCell ref="I6:I7"/>
    <mergeCell ref="J6:J7"/>
    <mergeCell ref="D29:E34"/>
    <mergeCell ref="A21:L21"/>
    <mergeCell ref="A4:B5"/>
    <mergeCell ref="C4:L5"/>
    <mergeCell ref="J1:L2"/>
    <mergeCell ref="H6:H7"/>
    <mergeCell ref="D6:D7"/>
    <mergeCell ref="E6:E7"/>
    <mergeCell ref="C6:C7"/>
    <mergeCell ref="F6:F7"/>
    <mergeCell ref="G6:G7"/>
    <mergeCell ref="A1:B1"/>
    <mergeCell ref="A2:B2"/>
    <mergeCell ref="A3:B3"/>
    <mergeCell ref="F1:H1"/>
    <mergeCell ref="F2:H2"/>
  </mergeCells>
  <phoneticPr fontId="10" type="noConversion"/>
  <conditionalFormatting sqref="B36:B41 B9:C9 B10:B13 B15:C20 B29:B34">
    <cfRule type="expression" priority="11" stopIfTrue="1">
      <formula>NOT(ISERROR(SEARCH("присадка",B9)))</formula>
    </cfRule>
  </conditionalFormatting>
  <conditionalFormatting sqref="F9:F13 F29:F34 D36:F36 D37:D41 F37:F41 F15:F20">
    <cfRule type="cellIs" dxfId="2" priority="9" operator="greaterThan">
      <formula>2500</formula>
    </cfRule>
  </conditionalFormatting>
  <conditionalFormatting sqref="C29:C34">
    <cfRule type="expression" priority="6" stopIfTrue="1">
      <formula>NOT(ISERROR(SEARCH("присадка",C29)))</formula>
    </cfRule>
  </conditionalFormatting>
  <conditionalFormatting sqref="C36:C41">
    <cfRule type="expression" priority="5" stopIfTrue="1">
      <formula>NOT(ISERROR(SEARCH("присадка",C36)))</formula>
    </cfRule>
  </conditionalFormatting>
  <conditionalFormatting sqref="B22:B27">
    <cfRule type="expression" priority="4" stopIfTrue="1">
      <formula>NOT(ISERROR(SEARCH("присадка",B22)))</formula>
    </cfRule>
  </conditionalFormatting>
  <conditionalFormatting sqref="F22:F27">
    <cfRule type="cellIs" dxfId="1" priority="3" operator="greaterThan">
      <formula>2500</formula>
    </cfRule>
  </conditionalFormatting>
  <conditionalFormatting sqref="C22:C27">
    <cfRule type="expression" priority="2" stopIfTrue="1">
      <formula>NOT(ISERROR(SEARCH("присадка",C22)))</formula>
    </cfRule>
  </conditionalFormatting>
  <conditionalFormatting sqref="J22:J27">
    <cfRule type="expression" dxfId="0" priority="1">
      <formula>COUNTIF(B22,"*Ц1*")</formula>
    </cfRule>
  </conditionalFormatting>
  <dataValidations count="24">
    <dataValidation type="whole" allowBlank="1" showErrorMessage="1" sqref="A9:A13 A36:A41 A29:A34 A15:A20 A22:A27">
      <formula1>1</formula1>
      <formula2>50</formula2>
    </dataValidation>
    <dataValidation type="whole" allowBlank="1" showErrorMessage="1" sqref="F9:F13 F29:F34 F36:F41 F15:F20 F22:F27">
      <formula1>1</formula1>
      <formula2>100</formula2>
    </dataValidation>
    <dataValidation allowBlank="1" showErrorMessage="1" prompt="Внимание! При выборе детали менее 176 мм применяются повышающие коэфф." sqref="F29:F34 F9:F13 F36:F41 F15:F20 F22:F27"/>
    <dataValidation allowBlank="1" showErrorMessage="1" prompt="Внимание! Колонна К063 имеет размер только 1350-2750" sqref="E15:E20"/>
    <dataValidation allowBlank="1" showErrorMessage="1" sqref="E9 E36 E22 C9:C13"/>
    <dataValidation type="list" allowBlank="1" showErrorMessage="1" sqref="J3">
      <formula1>$M$1:$M$2</formula1>
    </dataValidation>
    <dataValidation type="list" allowBlank="1" showInputMessage="1" showErrorMessage="1" sqref="I2">
      <formula1>$M$4:$M$5</formula1>
    </dataValidation>
    <dataValidation type="whole" allowBlank="1" showInputMessage="1" showErrorMessage="1" prompt="Указываете только длину (max 2750)" sqref="D22:D27 D29">
      <formula1>200</formula1>
      <formula2>2750</formula2>
    </dataValidation>
    <dataValidation type="list" allowBlank="1" showErrorMessage="1" prompt="Внимание! При выборе детали менее 176 мм применяются повышающие коэфф." sqref="D9:D13">
      <formula1>IF(COUNTIF(B9,"*прямой*"),$U$1:$U$2,)</formula1>
    </dataValidation>
    <dataValidation type="list" allowBlank="1" showErrorMessage="1" prompt="Внимание! При выборе детали менее 176 мм применяются повышающие коэфф." sqref="D36:D41">
      <formula1>IF(COUNTIF(B36,"*прямая*"),#REF!,IF(COUNTIF(B36,"Гусек*"),$S$17:$S$18,IF(COUNTIF(B36,"Обклад*"),#REF!,IF(COUNTIF(B36,"Корона*"),$S$25,))))</formula1>
    </dataValidation>
    <dataValidation type="list" allowBlank="1" showErrorMessage="1" sqref="B9:B13">
      <formula1>$N$1:$N$25</formula1>
    </dataValidation>
    <dataValidation type="list" allowBlank="1" showErrorMessage="1" sqref="B36:B41">
      <formula1>$R$1:$R$4</formula1>
    </dataValidation>
    <dataValidation type="list" allowBlank="1" showErrorMessage="1" sqref="C36:C41 C15:C20">
      <formula1>$T$4:$T$5</formula1>
    </dataValidation>
    <dataValidation type="list" allowBlank="1" showInputMessage="1" showErrorMessage="1" prompt="Внимание! Колонна К063 имеет размер только 1350-2750" sqref="D16:D20">
      <formula1>IF(COUNTIF(B16,"Бутылочница*"),$V$5,IF(COUNTIF(B16,"Колонна*"),$V$1:$V$2,))</formula1>
    </dataValidation>
    <dataValidation type="list" allowBlank="1" showInputMessage="1" showErrorMessage="1" prompt="Внимание! Колонна К063 имеет размер только 1350-2750" sqref="D15">
      <formula1>IF(COUNTIF(B15,"Бутылочница*"),$V$5,IF(COUNTIF(B15,"Колонна*"),$V$1:$V$4,))</formula1>
    </dataValidation>
    <dataValidation type="list" allowBlank="1" showInputMessage="1" showErrorMessage="1" sqref="AJ8:AJ18 AJ31:AJ39">
      <formula1>#REF!</formula1>
    </dataValidation>
    <dataValidation type="list" allowBlank="1" showErrorMessage="1" sqref="C29:C34 C22:C27">
      <formula1>$T$4</formula1>
    </dataValidation>
    <dataValidation type="list" allowBlank="1" showErrorMessage="1" sqref="B29:B34">
      <formula1>$P$7:$P$18</formula1>
    </dataValidation>
    <dataValidation type="list" allowBlank="1" showErrorMessage="1" sqref="B22:B27">
      <formula1>$P$1:$P$6</formula1>
    </dataValidation>
    <dataValidation type="list" allowBlank="1" showInputMessage="1" showErrorMessage="1" sqref="I9:I13 I15:I20 I22:I27 I29:I34 I36:I41">
      <formula1>$AM$1:$AM$222</formula1>
    </dataValidation>
    <dataValidation type="list" allowBlank="1" showInputMessage="1" showErrorMessage="1" sqref="L3">
      <formula1>$AH$2:$AH$4</formula1>
    </dataValidation>
    <dataValidation type="list" allowBlank="1" showErrorMessage="1" sqref="B15:B20">
      <formula1>$N$35:$N$62</formula1>
    </dataValidation>
    <dataValidation type="list" allowBlank="1" showErrorMessage="1" prompt="Внимание! Только для профиля края R11" sqref="J9:J13 J15:J20 J29:J34 J36:J41">
      <formula1>IF(VLOOKUP(I9,$AM:$AO,3,0)="п",$Y$2:$Y$19,)</formula1>
    </dataValidation>
    <dataValidation type="list" allowBlank="1" showInputMessage="1" showErrorMessage="1" prompt="Патина для цоколя Ц1 -не применяется" sqref="J22:J27">
      <formula1>IF(VLOOKUP(I22,$AM:$AO,3,0)="п",$Y$2:$Y$19,)</formula1>
    </dataValidation>
  </dataValidations>
  <pageMargins left="0.7" right="0.7" top="0.75" bottom="0.75" header="0.3" footer="0.3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topLeftCell="B1" workbookViewId="0">
      <selection activeCell="D236" sqref="D236"/>
    </sheetView>
    <sheetView topLeftCell="B1" workbookViewId="1"/>
  </sheetViews>
  <sheetFormatPr defaultRowHeight="15" x14ac:dyDescent="0.25"/>
  <cols>
    <col min="1" max="1" width="7.5703125" hidden="1" customWidth="1"/>
    <col min="3" max="3" width="34.7109375" bestFit="1" customWidth="1"/>
    <col min="4" max="4" width="30.7109375" bestFit="1" customWidth="1"/>
    <col min="5" max="5" width="17.7109375" bestFit="1" customWidth="1"/>
    <col min="6" max="6" width="21" bestFit="1" customWidth="1"/>
  </cols>
  <sheetData>
    <row r="1" spans="1:6" ht="18.75" x14ac:dyDescent="0.3">
      <c r="A1" s="101"/>
      <c r="B1" s="265" t="s">
        <v>493</v>
      </c>
      <c r="C1" s="266"/>
      <c r="D1" s="266"/>
      <c r="E1" s="266"/>
      <c r="F1" s="267"/>
    </row>
    <row r="2" spans="1:6" x14ac:dyDescent="0.25">
      <c r="A2" s="101"/>
      <c r="B2" s="268" t="s">
        <v>494</v>
      </c>
      <c r="C2" s="269"/>
      <c r="D2" s="269"/>
      <c r="E2" s="269"/>
      <c r="F2" s="270"/>
    </row>
    <row r="3" spans="1:6" x14ac:dyDescent="0.25">
      <c r="A3" s="99" t="s">
        <v>495</v>
      </c>
      <c r="B3" s="99" t="s">
        <v>496</v>
      </c>
      <c r="C3" s="99" t="s">
        <v>789</v>
      </c>
      <c r="D3" s="99" t="s">
        <v>497</v>
      </c>
      <c r="E3" s="99" t="s">
        <v>498</v>
      </c>
      <c r="F3" s="99" t="s">
        <v>499</v>
      </c>
    </row>
    <row r="4" spans="1:6" x14ac:dyDescent="0.25">
      <c r="A4" s="264" t="s">
        <v>500</v>
      </c>
      <c r="B4" s="264"/>
      <c r="C4" s="264"/>
      <c r="D4" s="264"/>
      <c r="E4" s="264"/>
      <c r="F4" s="264"/>
    </row>
    <row r="5" spans="1:6" x14ac:dyDescent="0.25">
      <c r="A5" s="101">
        <v>1</v>
      </c>
      <c r="B5" s="101">
        <v>1</v>
      </c>
      <c r="C5" s="101" t="s">
        <v>640</v>
      </c>
      <c r="D5" s="101" t="s">
        <v>473</v>
      </c>
      <c r="E5" s="101">
        <v>3</v>
      </c>
      <c r="F5" s="101"/>
    </row>
    <row r="6" spans="1:6" x14ac:dyDescent="0.25">
      <c r="A6" s="101">
        <v>2</v>
      </c>
      <c r="B6" s="101">
        <v>2</v>
      </c>
      <c r="C6" s="101" t="s">
        <v>641</v>
      </c>
      <c r="D6" s="101" t="s">
        <v>470</v>
      </c>
      <c r="E6" s="101">
        <v>3</v>
      </c>
      <c r="F6" s="101"/>
    </row>
    <row r="7" spans="1:6" x14ac:dyDescent="0.25">
      <c r="A7" s="101">
        <v>3</v>
      </c>
      <c r="B7" s="101">
        <v>3</v>
      </c>
      <c r="C7" s="101" t="s">
        <v>642</v>
      </c>
      <c r="D7" s="101" t="s">
        <v>471</v>
      </c>
      <c r="E7" s="101">
        <v>3</v>
      </c>
      <c r="F7" s="101"/>
    </row>
    <row r="8" spans="1:6" x14ac:dyDescent="0.25">
      <c r="A8" s="101">
        <v>4</v>
      </c>
      <c r="B8" s="101">
        <v>4</v>
      </c>
      <c r="C8" s="101" t="s">
        <v>643</v>
      </c>
      <c r="D8" s="101" t="s">
        <v>481</v>
      </c>
      <c r="E8" s="101">
        <v>3</v>
      </c>
      <c r="F8" s="101"/>
    </row>
    <row r="9" spans="1:6" x14ac:dyDescent="0.25">
      <c r="A9" s="101">
        <v>5</v>
      </c>
      <c r="B9" s="101">
        <v>5</v>
      </c>
      <c r="C9" s="101" t="s">
        <v>644</v>
      </c>
      <c r="D9" s="101" t="s">
        <v>479</v>
      </c>
      <c r="E9" s="101">
        <v>3</v>
      </c>
      <c r="F9" s="101"/>
    </row>
    <row r="10" spans="1:6" x14ac:dyDescent="0.25">
      <c r="A10" s="101">
        <v>6</v>
      </c>
      <c r="B10" s="101">
        <v>6</v>
      </c>
      <c r="C10" s="101" t="s">
        <v>645</v>
      </c>
      <c r="D10" s="101" t="s">
        <v>477</v>
      </c>
      <c r="E10" s="101">
        <v>3</v>
      </c>
      <c r="F10" s="101"/>
    </row>
    <row r="11" spans="1:6" x14ac:dyDescent="0.25">
      <c r="A11" s="101">
        <v>7</v>
      </c>
      <c r="B11" s="101">
        <v>7</v>
      </c>
      <c r="C11" s="101" t="s">
        <v>739</v>
      </c>
      <c r="D11" s="101" t="s">
        <v>278</v>
      </c>
      <c r="E11" s="101">
        <v>3</v>
      </c>
      <c r="F11" s="101"/>
    </row>
    <row r="12" spans="1:6" x14ac:dyDescent="0.25">
      <c r="A12" s="101">
        <v>8</v>
      </c>
      <c r="B12" s="101">
        <v>8</v>
      </c>
      <c r="C12" s="101" t="s">
        <v>740</v>
      </c>
      <c r="D12" s="101" t="s">
        <v>276</v>
      </c>
      <c r="E12" s="101">
        <v>3</v>
      </c>
      <c r="F12" s="101"/>
    </row>
    <row r="13" spans="1:6" x14ac:dyDescent="0.25">
      <c r="A13" s="101">
        <v>9</v>
      </c>
      <c r="B13" s="101">
        <v>9</v>
      </c>
      <c r="C13" s="101" t="s">
        <v>741</v>
      </c>
      <c r="D13" s="101" t="s">
        <v>274</v>
      </c>
      <c r="E13" s="101">
        <v>3</v>
      </c>
      <c r="F13" s="101"/>
    </row>
    <row r="14" spans="1:6" x14ac:dyDescent="0.25">
      <c r="A14" s="101">
        <v>10</v>
      </c>
      <c r="B14" s="101">
        <v>10</v>
      </c>
      <c r="C14" s="101" t="s">
        <v>742</v>
      </c>
      <c r="D14" s="101" t="s">
        <v>272</v>
      </c>
      <c r="E14" s="101">
        <v>3</v>
      </c>
      <c r="F14" s="101"/>
    </row>
    <row r="15" spans="1:6" x14ac:dyDescent="0.25">
      <c r="A15" s="101">
        <v>11</v>
      </c>
      <c r="B15" s="101">
        <v>11</v>
      </c>
      <c r="C15" s="101" t="s">
        <v>743</v>
      </c>
      <c r="D15" s="101" t="s">
        <v>307</v>
      </c>
      <c r="E15" s="101">
        <v>3</v>
      </c>
      <c r="F15" s="101"/>
    </row>
    <row r="16" spans="1:6" x14ac:dyDescent="0.25">
      <c r="A16" s="101">
        <v>12</v>
      </c>
      <c r="B16" s="101">
        <v>12</v>
      </c>
      <c r="C16" s="101" t="s">
        <v>744</v>
      </c>
      <c r="D16" s="101" t="s">
        <v>306</v>
      </c>
      <c r="E16" s="101">
        <v>3</v>
      </c>
      <c r="F16" s="101"/>
    </row>
    <row r="17" spans="1:6" x14ac:dyDescent="0.25">
      <c r="A17" s="101">
        <v>13</v>
      </c>
      <c r="B17" s="101">
        <v>13</v>
      </c>
      <c r="C17" s="101" t="s">
        <v>745</v>
      </c>
      <c r="D17" s="101" t="s">
        <v>266</v>
      </c>
      <c r="E17" s="101">
        <v>3</v>
      </c>
      <c r="F17" s="101"/>
    </row>
    <row r="18" spans="1:6" x14ac:dyDescent="0.25">
      <c r="A18" s="101">
        <v>14</v>
      </c>
      <c r="B18" s="101">
        <v>14</v>
      </c>
      <c r="C18" s="101" t="s">
        <v>746</v>
      </c>
      <c r="D18" s="101" t="s">
        <v>265</v>
      </c>
      <c r="E18" s="101">
        <v>3</v>
      </c>
      <c r="F18" s="101"/>
    </row>
    <row r="19" spans="1:6" x14ac:dyDescent="0.25">
      <c r="A19" s="101">
        <v>15</v>
      </c>
      <c r="B19" s="101">
        <v>15</v>
      </c>
      <c r="C19" s="101" t="s">
        <v>747</v>
      </c>
      <c r="D19" s="101" t="s">
        <v>264</v>
      </c>
      <c r="E19" s="101">
        <v>3</v>
      </c>
      <c r="F19" s="101"/>
    </row>
    <row r="20" spans="1:6" x14ac:dyDescent="0.25">
      <c r="A20" s="101">
        <v>16</v>
      </c>
      <c r="B20" s="101">
        <v>16</v>
      </c>
      <c r="C20" s="101" t="s">
        <v>748</v>
      </c>
      <c r="D20" s="101" t="s">
        <v>263</v>
      </c>
      <c r="E20" s="101">
        <v>3</v>
      </c>
      <c r="F20" s="101"/>
    </row>
    <row r="21" spans="1:6" x14ac:dyDescent="0.25">
      <c r="A21" s="101">
        <v>17</v>
      </c>
      <c r="B21" s="101">
        <v>17</v>
      </c>
      <c r="C21" s="101" t="s">
        <v>749</v>
      </c>
      <c r="D21" s="101" t="s">
        <v>267</v>
      </c>
      <c r="E21" s="101">
        <v>3</v>
      </c>
      <c r="F21" s="101"/>
    </row>
    <row r="22" spans="1:6" x14ac:dyDescent="0.25">
      <c r="A22" s="101">
        <v>18</v>
      </c>
      <c r="B22" s="101">
        <v>18</v>
      </c>
      <c r="C22" s="101" t="s">
        <v>750</v>
      </c>
      <c r="D22" s="101" t="s">
        <v>262</v>
      </c>
      <c r="E22" s="101">
        <v>3</v>
      </c>
      <c r="F22" s="101"/>
    </row>
    <row r="23" spans="1:6" x14ac:dyDescent="0.25">
      <c r="A23" s="101">
        <v>19</v>
      </c>
      <c r="B23" s="101">
        <v>19</v>
      </c>
      <c r="C23" s="101" t="s">
        <v>751</v>
      </c>
      <c r="D23" s="101" t="s">
        <v>338</v>
      </c>
      <c r="E23" s="101">
        <v>3</v>
      </c>
      <c r="F23" s="101"/>
    </row>
    <row r="24" spans="1:6" x14ac:dyDescent="0.25">
      <c r="A24" s="101">
        <v>20</v>
      </c>
      <c r="B24" s="101">
        <v>20</v>
      </c>
      <c r="C24" s="101" t="s">
        <v>752</v>
      </c>
      <c r="D24" s="101" t="s">
        <v>341</v>
      </c>
      <c r="E24" s="101">
        <v>3</v>
      </c>
      <c r="F24" s="101"/>
    </row>
    <row r="25" spans="1:6" x14ac:dyDescent="0.25">
      <c r="A25" s="101">
        <v>21</v>
      </c>
      <c r="B25" s="101">
        <v>21</v>
      </c>
      <c r="C25" s="101" t="s">
        <v>753</v>
      </c>
      <c r="D25" s="101" t="s">
        <v>340</v>
      </c>
      <c r="E25" s="101">
        <v>3</v>
      </c>
      <c r="F25" s="101"/>
    </row>
    <row r="26" spans="1:6" x14ac:dyDescent="0.25">
      <c r="A26" s="101">
        <v>22</v>
      </c>
      <c r="B26" s="101">
        <v>22</v>
      </c>
      <c r="C26" s="101" t="s">
        <v>754</v>
      </c>
      <c r="D26" s="101" t="s">
        <v>339</v>
      </c>
      <c r="E26" s="101">
        <v>3</v>
      </c>
      <c r="F26" s="101"/>
    </row>
    <row r="27" spans="1:6" x14ac:dyDescent="0.25">
      <c r="A27" s="101">
        <v>23</v>
      </c>
      <c r="B27" s="101">
        <v>23</v>
      </c>
      <c r="C27" s="101" t="s">
        <v>755</v>
      </c>
      <c r="D27" s="101" t="s">
        <v>342</v>
      </c>
      <c r="E27" s="101">
        <v>3</v>
      </c>
      <c r="F27" s="101"/>
    </row>
    <row r="28" spans="1:6" x14ac:dyDescent="0.25">
      <c r="A28" s="101">
        <v>24</v>
      </c>
      <c r="B28" s="101">
        <v>24</v>
      </c>
      <c r="C28" s="101" t="s">
        <v>756</v>
      </c>
      <c r="D28" s="101" t="s">
        <v>135</v>
      </c>
      <c r="E28" s="101">
        <v>3</v>
      </c>
      <c r="F28" s="101"/>
    </row>
    <row r="29" spans="1:6" x14ac:dyDescent="0.25">
      <c r="A29" s="101">
        <v>25</v>
      </c>
      <c r="B29" s="101">
        <v>25</v>
      </c>
      <c r="C29" s="101" t="s">
        <v>646</v>
      </c>
      <c r="D29" s="101" t="s">
        <v>277</v>
      </c>
      <c r="E29" s="101">
        <v>3</v>
      </c>
      <c r="F29" s="101"/>
    </row>
    <row r="30" spans="1:6" x14ac:dyDescent="0.25">
      <c r="A30" s="101">
        <v>26</v>
      </c>
      <c r="B30" s="101">
        <v>26</v>
      </c>
      <c r="C30" s="101" t="s">
        <v>647</v>
      </c>
      <c r="D30" s="101" t="s">
        <v>270</v>
      </c>
      <c r="E30" s="101">
        <v>3</v>
      </c>
      <c r="F30" s="101"/>
    </row>
    <row r="31" spans="1:6" x14ac:dyDescent="0.25">
      <c r="A31" s="101">
        <v>27</v>
      </c>
      <c r="B31" s="101">
        <v>27</v>
      </c>
      <c r="C31" s="101" t="s">
        <v>648</v>
      </c>
      <c r="D31" s="101" t="s">
        <v>261</v>
      </c>
      <c r="E31" s="101">
        <v>3</v>
      </c>
      <c r="F31" s="101"/>
    </row>
    <row r="32" spans="1:6" x14ac:dyDescent="0.25">
      <c r="A32" s="101">
        <v>28</v>
      </c>
      <c r="B32" s="101">
        <v>28</v>
      </c>
      <c r="C32" s="101" t="s">
        <v>649</v>
      </c>
      <c r="D32" s="101" t="s">
        <v>501</v>
      </c>
      <c r="E32" s="101">
        <v>3</v>
      </c>
      <c r="F32" s="101"/>
    </row>
    <row r="33" spans="1:6" x14ac:dyDescent="0.25">
      <c r="A33" s="101">
        <v>29</v>
      </c>
      <c r="B33" s="101">
        <v>29</v>
      </c>
      <c r="C33" s="101" t="s">
        <v>650</v>
      </c>
      <c r="D33" s="101" t="s">
        <v>275</v>
      </c>
      <c r="E33" s="101">
        <v>3</v>
      </c>
      <c r="F33" s="101"/>
    </row>
    <row r="34" spans="1:6" x14ac:dyDescent="0.25">
      <c r="A34" s="101">
        <v>30</v>
      </c>
      <c r="B34" s="101">
        <v>30</v>
      </c>
      <c r="C34" s="101" t="s">
        <v>651</v>
      </c>
      <c r="D34" s="101" t="s">
        <v>242</v>
      </c>
      <c r="E34" s="101">
        <v>3</v>
      </c>
      <c r="F34" s="101"/>
    </row>
    <row r="35" spans="1:6" x14ac:dyDescent="0.25">
      <c r="A35" s="101">
        <v>31</v>
      </c>
      <c r="B35" s="101">
        <v>31</v>
      </c>
      <c r="C35" s="101" t="s">
        <v>652</v>
      </c>
      <c r="D35" s="101" t="s">
        <v>204</v>
      </c>
      <c r="E35" s="101">
        <v>3</v>
      </c>
      <c r="F35" s="101"/>
    </row>
    <row r="36" spans="1:6" x14ac:dyDescent="0.25">
      <c r="A36" s="101">
        <v>32</v>
      </c>
      <c r="B36" s="101">
        <v>32</v>
      </c>
      <c r="C36" s="101" t="s">
        <v>653</v>
      </c>
      <c r="D36" s="101" t="s">
        <v>273</v>
      </c>
      <c r="E36" s="101">
        <v>3</v>
      </c>
      <c r="F36" s="101"/>
    </row>
    <row r="37" spans="1:6" x14ac:dyDescent="0.25">
      <c r="A37" s="101">
        <v>33</v>
      </c>
      <c r="B37" s="101">
        <v>33</v>
      </c>
      <c r="C37" s="101" t="s">
        <v>654</v>
      </c>
      <c r="D37" s="101" t="s">
        <v>304</v>
      </c>
      <c r="E37" s="101">
        <v>3</v>
      </c>
      <c r="F37" s="101"/>
    </row>
    <row r="38" spans="1:6" x14ac:dyDescent="0.25">
      <c r="A38" s="101">
        <v>34</v>
      </c>
      <c r="B38" s="101">
        <v>34</v>
      </c>
      <c r="C38" s="101" t="s">
        <v>655</v>
      </c>
      <c r="D38" s="101" t="s">
        <v>286</v>
      </c>
      <c r="E38" s="101">
        <v>3</v>
      </c>
      <c r="F38" s="101"/>
    </row>
    <row r="39" spans="1:6" x14ac:dyDescent="0.25">
      <c r="A39" s="101">
        <v>35</v>
      </c>
      <c r="B39" s="101">
        <v>35</v>
      </c>
      <c r="C39" s="101" t="s">
        <v>656</v>
      </c>
      <c r="D39" s="101" t="s">
        <v>324</v>
      </c>
      <c r="E39" s="101">
        <v>3</v>
      </c>
      <c r="F39" s="101"/>
    </row>
    <row r="40" spans="1:6" x14ac:dyDescent="0.25">
      <c r="A40" s="101">
        <v>36</v>
      </c>
      <c r="B40" s="101">
        <v>36</v>
      </c>
      <c r="C40" s="101" t="s">
        <v>657</v>
      </c>
      <c r="D40" s="101" t="s">
        <v>305</v>
      </c>
      <c r="E40" s="101">
        <v>3</v>
      </c>
      <c r="F40" s="101"/>
    </row>
    <row r="41" spans="1:6" x14ac:dyDescent="0.25">
      <c r="A41" s="101">
        <v>37</v>
      </c>
      <c r="B41" s="101">
        <v>37</v>
      </c>
      <c r="C41" s="101" t="s">
        <v>658</v>
      </c>
      <c r="D41" s="101" t="s">
        <v>316</v>
      </c>
      <c r="E41" s="101">
        <v>3</v>
      </c>
      <c r="F41" s="101"/>
    </row>
    <row r="42" spans="1:6" x14ac:dyDescent="0.25">
      <c r="A42" s="101">
        <v>38</v>
      </c>
      <c r="B42" s="101">
        <v>38</v>
      </c>
      <c r="C42" s="101" t="s">
        <v>659</v>
      </c>
      <c r="D42" s="101" t="s">
        <v>239</v>
      </c>
      <c r="E42" s="101">
        <v>3</v>
      </c>
      <c r="F42" s="101"/>
    </row>
    <row r="43" spans="1:6" x14ac:dyDescent="0.25">
      <c r="A43" s="101">
        <v>39</v>
      </c>
      <c r="B43" s="101">
        <v>39</v>
      </c>
      <c r="C43" s="101" t="s">
        <v>660</v>
      </c>
      <c r="D43" s="101" t="s">
        <v>315</v>
      </c>
      <c r="E43" s="101">
        <v>3</v>
      </c>
      <c r="F43" s="101"/>
    </row>
    <row r="44" spans="1:6" x14ac:dyDescent="0.25">
      <c r="A44" s="101">
        <v>40</v>
      </c>
      <c r="B44" s="101">
        <v>40</v>
      </c>
      <c r="C44" s="101" t="s">
        <v>661</v>
      </c>
      <c r="D44" s="101" t="s">
        <v>203</v>
      </c>
      <c r="E44" s="101">
        <v>3</v>
      </c>
      <c r="F44" s="101"/>
    </row>
    <row r="45" spans="1:6" x14ac:dyDescent="0.25">
      <c r="A45" s="101">
        <v>41</v>
      </c>
      <c r="B45" s="101">
        <v>41</v>
      </c>
      <c r="C45" s="101" t="s">
        <v>662</v>
      </c>
      <c r="D45" s="101" t="s">
        <v>212</v>
      </c>
      <c r="E45" s="101">
        <v>1</v>
      </c>
      <c r="F45" s="101"/>
    </row>
    <row r="46" spans="1:6" x14ac:dyDescent="0.25">
      <c r="A46" s="101">
        <v>42</v>
      </c>
      <c r="B46" s="101">
        <v>42</v>
      </c>
      <c r="C46" s="101" t="s">
        <v>663</v>
      </c>
      <c r="D46" s="101" t="s">
        <v>269</v>
      </c>
      <c r="E46" s="101">
        <v>1</v>
      </c>
      <c r="F46" s="101"/>
    </row>
    <row r="47" spans="1:6" x14ac:dyDescent="0.25">
      <c r="A47" s="101">
        <v>43</v>
      </c>
      <c r="B47" s="101">
        <v>43</v>
      </c>
      <c r="C47" s="101" t="s">
        <v>664</v>
      </c>
      <c r="D47" s="101" t="s">
        <v>189</v>
      </c>
      <c r="E47" s="101">
        <v>1</v>
      </c>
      <c r="F47" s="101"/>
    </row>
    <row r="48" spans="1:6" x14ac:dyDescent="0.25">
      <c r="A48" s="101">
        <v>44</v>
      </c>
      <c r="B48" s="101">
        <v>44</v>
      </c>
      <c r="C48" s="101" t="s">
        <v>665</v>
      </c>
      <c r="D48" s="101" t="s">
        <v>260</v>
      </c>
      <c r="E48" s="101">
        <v>1</v>
      </c>
      <c r="F48" s="101"/>
    </row>
    <row r="49" spans="1:6" x14ac:dyDescent="0.25">
      <c r="A49" s="101">
        <v>45</v>
      </c>
      <c r="B49" s="101">
        <v>45</v>
      </c>
      <c r="C49" s="101" t="s">
        <v>666</v>
      </c>
      <c r="D49" s="101" t="s">
        <v>271</v>
      </c>
      <c r="E49" s="101">
        <v>1</v>
      </c>
      <c r="F49" s="101"/>
    </row>
    <row r="50" spans="1:6" x14ac:dyDescent="0.25">
      <c r="A50" s="101">
        <v>46</v>
      </c>
      <c r="B50" s="101">
        <v>46</v>
      </c>
      <c r="C50" s="101" t="s">
        <v>667</v>
      </c>
      <c r="D50" s="101" t="s">
        <v>241</v>
      </c>
      <c r="E50" s="101">
        <v>1</v>
      </c>
      <c r="F50" s="101"/>
    </row>
    <row r="51" spans="1:6" x14ac:dyDescent="0.25">
      <c r="A51" s="101">
        <v>47</v>
      </c>
      <c r="B51" s="101">
        <v>47</v>
      </c>
      <c r="C51" s="101" t="s">
        <v>668</v>
      </c>
      <c r="D51" s="101" t="s">
        <v>240</v>
      </c>
      <c r="E51" s="101">
        <v>1</v>
      </c>
      <c r="F51" s="101"/>
    </row>
    <row r="52" spans="1:6" x14ac:dyDescent="0.25">
      <c r="A52" s="101">
        <v>48</v>
      </c>
      <c r="B52" s="101">
        <v>48</v>
      </c>
      <c r="C52" s="101" t="s">
        <v>669</v>
      </c>
      <c r="D52" s="101" t="s">
        <v>336</v>
      </c>
      <c r="E52" s="101">
        <v>1</v>
      </c>
      <c r="F52" s="101"/>
    </row>
    <row r="53" spans="1:6" x14ac:dyDescent="0.25">
      <c r="A53" s="271" t="s">
        <v>502</v>
      </c>
      <c r="B53" s="272"/>
      <c r="C53" s="272"/>
      <c r="D53" s="272"/>
      <c r="E53" s="272"/>
      <c r="F53" s="273"/>
    </row>
    <row r="54" spans="1:6" x14ac:dyDescent="0.25">
      <c r="A54" s="101">
        <v>1</v>
      </c>
      <c r="B54" s="101">
        <v>49</v>
      </c>
      <c r="C54" s="101" t="s">
        <v>670</v>
      </c>
      <c r="D54" s="101" t="s">
        <v>279</v>
      </c>
      <c r="E54" s="101">
        <v>3</v>
      </c>
      <c r="F54" s="101"/>
    </row>
    <row r="55" spans="1:6" x14ac:dyDescent="0.25">
      <c r="A55" s="101">
        <v>2</v>
      </c>
      <c r="B55" s="101">
        <v>50</v>
      </c>
      <c r="C55" s="101" t="s">
        <v>671</v>
      </c>
      <c r="D55" s="101" t="s">
        <v>319</v>
      </c>
      <c r="E55" s="101">
        <v>3</v>
      </c>
      <c r="F55" s="101"/>
    </row>
    <row r="56" spans="1:6" x14ac:dyDescent="0.25">
      <c r="A56" s="101">
        <v>3</v>
      </c>
      <c r="B56" s="101">
        <v>51</v>
      </c>
      <c r="C56" s="101" t="s">
        <v>672</v>
      </c>
      <c r="D56" s="101" t="s">
        <v>227</v>
      </c>
      <c r="E56" s="101">
        <v>1</v>
      </c>
      <c r="F56" s="101"/>
    </row>
    <row r="57" spans="1:6" x14ac:dyDescent="0.25">
      <c r="A57" s="101">
        <v>4</v>
      </c>
      <c r="B57" s="101">
        <v>52</v>
      </c>
      <c r="C57" s="101" t="s">
        <v>673</v>
      </c>
      <c r="D57" s="101" t="s">
        <v>219</v>
      </c>
      <c r="E57" s="101">
        <v>1</v>
      </c>
      <c r="F57" s="101"/>
    </row>
    <row r="58" spans="1:6" x14ac:dyDescent="0.25">
      <c r="A58" s="101">
        <v>5</v>
      </c>
      <c r="B58" s="101">
        <v>53</v>
      </c>
      <c r="C58" s="101" t="s">
        <v>674</v>
      </c>
      <c r="D58" s="101" t="s">
        <v>318</v>
      </c>
      <c r="E58" s="101">
        <v>3</v>
      </c>
      <c r="F58" s="101"/>
    </row>
    <row r="59" spans="1:6" x14ac:dyDescent="0.25">
      <c r="A59" s="101">
        <v>6</v>
      </c>
      <c r="B59" s="101">
        <v>54</v>
      </c>
      <c r="C59" s="101" t="s">
        <v>675</v>
      </c>
      <c r="D59" s="101" t="s">
        <v>226</v>
      </c>
      <c r="E59" s="101">
        <v>1</v>
      </c>
      <c r="F59" s="101"/>
    </row>
    <row r="60" spans="1:6" x14ac:dyDescent="0.25">
      <c r="A60" s="101">
        <v>7</v>
      </c>
      <c r="B60" s="101">
        <v>55</v>
      </c>
      <c r="C60" s="101" t="s">
        <v>676</v>
      </c>
      <c r="D60" s="101" t="s">
        <v>218</v>
      </c>
      <c r="E60" s="101">
        <v>1</v>
      </c>
      <c r="F60" s="101"/>
    </row>
    <row r="61" spans="1:6" x14ac:dyDescent="0.25">
      <c r="A61" s="101">
        <v>8</v>
      </c>
      <c r="B61" s="101">
        <v>56</v>
      </c>
      <c r="C61" s="101" t="s">
        <v>677</v>
      </c>
      <c r="D61" s="101" t="s">
        <v>321</v>
      </c>
      <c r="E61" s="101">
        <v>3</v>
      </c>
      <c r="F61" s="101"/>
    </row>
    <row r="62" spans="1:6" x14ac:dyDescent="0.25">
      <c r="A62" s="101">
        <v>9</v>
      </c>
      <c r="B62" s="101">
        <v>57</v>
      </c>
      <c r="C62" s="101" t="s">
        <v>678</v>
      </c>
      <c r="D62" s="101" t="s">
        <v>229</v>
      </c>
      <c r="E62" s="101">
        <v>1</v>
      </c>
      <c r="F62" s="101"/>
    </row>
    <row r="63" spans="1:6" x14ac:dyDescent="0.25">
      <c r="A63" s="101">
        <v>10</v>
      </c>
      <c r="B63" s="101">
        <v>58</v>
      </c>
      <c r="C63" s="101" t="s">
        <v>679</v>
      </c>
      <c r="D63" s="101" t="s">
        <v>221</v>
      </c>
      <c r="E63" s="101">
        <v>1</v>
      </c>
      <c r="F63" s="101"/>
    </row>
    <row r="64" spans="1:6" x14ac:dyDescent="0.25">
      <c r="A64" s="101">
        <v>11</v>
      </c>
      <c r="B64" s="101">
        <v>59</v>
      </c>
      <c r="C64" s="101" t="s">
        <v>680</v>
      </c>
      <c r="D64" s="101" t="s">
        <v>232</v>
      </c>
      <c r="E64" s="101">
        <v>1</v>
      </c>
      <c r="F64" s="101"/>
    </row>
    <row r="65" spans="1:6" x14ac:dyDescent="0.25">
      <c r="A65" s="101">
        <v>12</v>
      </c>
      <c r="B65" s="101">
        <v>60</v>
      </c>
      <c r="C65" s="101" t="s">
        <v>681</v>
      </c>
      <c r="D65" s="101" t="s">
        <v>224</v>
      </c>
      <c r="E65" s="101">
        <v>1</v>
      </c>
      <c r="F65" s="101"/>
    </row>
    <row r="66" spans="1:6" x14ac:dyDescent="0.25">
      <c r="A66" s="101">
        <v>13</v>
      </c>
      <c r="B66" s="101">
        <v>61</v>
      </c>
      <c r="C66" s="101" t="s">
        <v>682</v>
      </c>
      <c r="D66" s="101" t="s">
        <v>320</v>
      </c>
      <c r="E66" s="101">
        <v>3</v>
      </c>
      <c r="F66" s="101"/>
    </row>
    <row r="67" spans="1:6" x14ac:dyDescent="0.25">
      <c r="A67" s="101">
        <v>14</v>
      </c>
      <c r="B67" s="101">
        <v>62</v>
      </c>
      <c r="C67" s="101" t="s">
        <v>683</v>
      </c>
      <c r="D67" s="101" t="s">
        <v>228</v>
      </c>
      <c r="E67" s="101">
        <v>1</v>
      </c>
      <c r="F67" s="101"/>
    </row>
    <row r="68" spans="1:6" x14ac:dyDescent="0.25">
      <c r="A68" s="101">
        <v>15</v>
      </c>
      <c r="B68" s="101">
        <v>63</v>
      </c>
      <c r="C68" s="101" t="s">
        <v>684</v>
      </c>
      <c r="D68" s="101" t="s">
        <v>220</v>
      </c>
      <c r="E68" s="101">
        <v>1</v>
      </c>
      <c r="F68" s="101"/>
    </row>
    <row r="69" spans="1:6" x14ac:dyDescent="0.25">
      <c r="A69" s="101">
        <v>16</v>
      </c>
      <c r="B69" s="101">
        <v>64</v>
      </c>
      <c r="C69" s="101" t="s">
        <v>685</v>
      </c>
      <c r="D69" s="101" t="s">
        <v>233</v>
      </c>
      <c r="E69" s="101">
        <v>4</v>
      </c>
      <c r="F69" s="101"/>
    </row>
    <row r="70" spans="1:6" x14ac:dyDescent="0.25">
      <c r="A70" s="101">
        <v>17</v>
      </c>
      <c r="B70" s="101">
        <v>65</v>
      </c>
      <c r="C70" s="101" t="s">
        <v>686</v>
      </c>
      <c r="D70" s="101" t="s">
        <v>225</v>
      </c>
      <c r="E70" s="101">
        <v>4</v>
      </c>
      <c r="F70" s="101"/>
    </row>
    <row r="71" spans="1:6" x14ac:dyDescent="0.25">
      <c r="A71" s="101">
        <v>18</v>
      </c>
      <c r="B71" s="101">
        <v>66</v>
      </c>
      <c r="C71" s="101" t="s">
        <v>687</v>
      </c>
      <c r="D71" s="101" t="s">
        <v>322</v>
      </c>
      <c r="E71" s="101">
        <v>3</v>
      </c>
      <c r="F71" s="101"/>
    </row>
    <row r="72" spans="1:6" x14ac:dyDescent="0.25">
      <c r="A72" s="101">
        <v>19</v>
      </c>
      <c r="B72" s="101">
        <v>67</v>
      </c>
      <c r="C72" s="101" t="s">
        <v>688</v>
      </c>
      <c r="D72" s="101" t="s">
        <v>231</v>
      </c>
      <c r="E72" s="101">
        <v>1</v>
      </c>
      <c r="F72" s="101"/>
    </row>
    <row r="73" spans="1:6" x14ac:dyDescent="0.25">
      <c r="A73" s="101">
        <v>20</v>
      </c>
      <c r="B73" s="101">
        <v>68</v>
      </c>
      <c r="C73" s="101" t="s">
        <v>689</v>
      </c>
      <c r="D73" s="101" t="s">
        <v>223</v>
      </c>
      <c r="E73" s="101">
        <v>1</v>
      </c>
      <c r="F73" s="101"/>
    </row>
    <row r="74" spans="1:6" x14ac:dyDescent="0.25">
      <c r="A74" s="101">
        <v>21</v>
      </c>
      <c r="B74" s="101">
        <v>69</v>
      </c>
      <c r="C74" s="101" t="s">
        <v>690</v>
      </c>
      <c r="D74" s="101" t="s">
        <v>230</v>
      </c>
      <c r="E74" s="101">
        <v>4</v>
      </c>
      <c r="F74" s="101"/>
    </row>
    <row r="75" spans="1:6" x14ac:dyDescent="0.25">
      <c r="A75" s="101">
        <v>22</v>
      </c>
      <c r="B75" s="101">
        <v>70</v>
      </c>
      <c r="C75" s="101" t="s">
        <v>691</v>
      </c>
      <c r="D75" s="101" t="s">
        <v>222</v>
      </c>
      <c r="E75" s="101">
        <v>4</v>
      </c>
      <c r="F75" s="101"/>
    </row>
    <row r="76" spans="1:6" x14ac:dyDescent="0.25">
      <c r="A76" s="101">
        <v>23</v>
      </c>
      <c r="B76" s="101">
        <v>71</v>
      </c>
      <c r="C76" s="101" t="s">
        <v>692</v>
      </c>
      <c r="D76" s="101" t="s">
        <v>215</v>
      </c>
      <c r="E76" s="101">
        <v>1</v>
      </c>
      <c r="F76" s="101"/>
    </row>
    <row r="77" spans="1:6" x14ac:dyDescent="0.25">
      <c r="A77" s="101">
        <v>24</v>
      </c>
      <c r="B77" s="101">
        <v>72</v>
      </c>
      <c r="C77" s="101" t="s">
        <v>693</v>
      </c>
      <c r="D77" s="101" t="s">
        <v>214</v>
      </c>
      <c r="E77" s="101">
        <v>1</v>
      </c>
      <c r="F77" s="101"/>
    </row>
    <row r="78" spans="1:6" x14ac:dyDescent="0.25">
      <c r="A78" s="101">
        <v>25</v>
      </c>
      <c r="B78" s="101">
        <v>73</v>
      </c>
      <c r="C78" s="101" t="s">
        <v>694</v>
      </c>
      <c r="D78" s="101" t="s">
        <v>216</v>
      </c>
      <c r="E78" s="101">
        <v>1</v>
      </c>
      <c r="F78" s="101"/>
    </row>
    <row r="79" spans="1:6" x14ac:dyDescent="0.25">
      <c r="A79" s="101">
        <v>26</v>
      </c>
      <c r="B79" s="101">
        <v>74</v>
      </c>
      <c r="C79" s="101" t="s">
        <v>695</v>
      </c>
      <c r="D79" s="101" t="s">
        <v>325</v>
      </c>
      <c r="E79" s="101">
        <v>1</v>
      </c>
      <c r="F79" s="101"/>
    </row>
    <row r="80" spans="1:6" x14ac:dyDescent="0.25">
      <c r="A80" s="101">
        <v>27</v>
      </c>
      <c r="B80" s="101">
        <v>75</v>
      </c>
      <c r="C80" s="101" t="s">
        <v>696</v>
      </c>
      <c r="D80" s="101" t="s">
        <v>329</v>
      </c>
      <c r="E80" s="101">
        <v>1</v>
      </c>
      <c r="F80" s="101"/>
    </row>
    <row r="81" spans="1:6" x14ac:dyDescent="0.25">
      <c r="A81" s="101">
        <v>28</v>
      </c>
      <c r="B81" s="101">
        <v>76</v>
      </c>
      <c r="C81" s="101" t="s">
        <v>697</v>
      </c>
      <c r="D81" s="101" t="s">
        <v>328</v>
      </c>
      <c r="E81" s="101">
        <v>1</v>
      </c>
      <c r="F81" s="101"/>
    </row>
    <row r="82" spans="1:6" x14ac:dyDescent="0.25">
      <c r="A82" s="101">
        <v>29</v>
      </c>
      <c r="B82" s="101">
        <v>77</v>
      </c>
      <c r="C82" s="101" t="s">
        <v>698</v>
      </c>
      <c r="D82" s="101" t="s">
        <v>332</v>
      </c>
      <c r="E82" s="101">
        <v>1</v>
      </c>
      <c r="F82" s="101"/>
    </row>
    <row r="83" spans="1:6" x14ac:dyDescent="0.25">
      <c r="A83" s="101">
        <v>30</v>
      </c>
      <c r="B83" s="101">
        <v>78</v>
      </c>
      <c r="C83" s="101" t="s">
        <v>699</v>
      </c>
      <c r="D83" s="101" t="s">
        <v>333</v>
      </c>
      <c r="E83" s="101">
        <v>1</v>
      </c>
      <c r="F83" s="101"/>
    </row>
    <row r="84" spans="1:6" x14ac:dyDescent="0.25">
      <c r="A84" s="101">
        <v>31</v>
      </c>
      <c r="B84" s="101">
        <v>79</v>
      </c>
      <c r="C84" s="101" t="s">
        <v>700</v>
      </c>
      <c r="D84" s="101" t="s">
        <v>327</v>
      </c>
      <c r="E84" s="101">
        <v>1</v>
      </c>
      <c r="F84" s="101"/>
    </row>
    <row r="85" spans="1:6" x14ac:dyDescent="0.25">
      <c r="A85" s="101">
        <v>32</v>
      </c>
      <c r="B85" s="101">
        <v>80</v>
      </c>
      <c r="C85" s="101" t="s">
        <v>701</v>
      </c>
      <c r="D85" s="101" t="s">
        <v>331</v>
      </c>
      <c r="E85" s="101">
        <v>1</v>
      </c>
      <c r="F85" s="101"/>
    </row>
    <row r="86" spans="1:6" x14ac:dyDescent="0.25">
      <c r="A86" s="101">
        <v>33</v>
      </c>
      <c r="B86" s="101">
        <v>81</v>
      </c>
      <c r="C86" s="101" t="s">
        <v>702</v>
      </c>
      <c r="D86" s="101" t="s">
        <v>326</v>
      </c>
      <c r="E86" s="101">
        <v>1</v>
      </c>
      <c r="F86" s="101"/>
    </row>
    <row r="87" spans="1:6" x14ac:dyDescent="0.25">
      <c r="A87" s="101">
        <v>34</v>
      </c>
      <c r="B87" s="101">
        <v>82</v>
      </c>
      <c r="C87" s="101" t="s">
        <v>757</v>
      </c>
      <c r="D87" s="101" t="s">
        <v>330</v>
      </c>
      <c r="E87" s="101">
        <v>1</v>
      </c>
      <c r="F87" s="101"/>
    </row>
    <row r="88" spans="1:6" x14ac:dyDescent="0.25">
      <c r="A88" s="101">
        <v>35</v>
      </c>
      <c r="B88" s="101">
        <v>83</v>
      </c>
      <c r="C88" s="101" t="s">
        <v>703</v>
      </c>
      <c r="D88" s="101" t="s">
        <v>193</v>
      </c>
      <c r="E88" s="101">
        <v>1</v>
      </c>
      <c r="F88" s="101"/>
    </row>
    <row r="89" spans="1:6" x14ac:dyDescent="0.25">
      <c r="A89" s="101">
        <v>36</v>
      </c>
      <c r="B89" s="101">
        <v>84</v>
      </c>
      <c r="C89" s="101" t="s">
        <v>704</v>
      </c>
      <c r="D89" s="101" t="s">
        <v>191</v>
      </c>
      <c r="E89" s="101">
        <v>1</v>
      </c>
      <c r="F89" s="101"/>
    </row>
    <row r="90" spans="1:6" x14ac:dyDescent="0.25">
      <c r="A90" s="101">
        <v>37</v>
      </c>
      <c r="B90" s="101">
        <v>85</v>
      </c>
      <c r="C90" s="101" t="s">
        <v>705</v>
      </c>
      <c r="D90" s="101" t="s">
        <v>192</v>
      </c>
      <c r="E90" s="101">
        <v>1</v>
      </c>
      <c r="F90" s="101"/>
    </row>
    <row r="91" spans="1:6" x14ac:dyDescent="0.25">
      <c r="A91" s="101">
        <v>38</v>
      </c>
      <c r="B91" s="101">
        <v>86</v>
      </c>
      <c r="C91" s="101" t="s">
        <v>706</v>
      </c>
      <c r="D91" s="101" t="s">
        <v>288</v>
      </c>
      <c r="E91" s="101">
        <v>1</v>
      </c>
      <c r="F91" s="101"/>
    </row>
    <row r="92" spans="1:6" x14ac:dyDescent="0.25">
      <c r="A92" s="101">
        <v>39</v>
      </c>
      <c r="B92" s="101">
        <v>87</v>
      </c>
      <c r="C92" s="101" t="s">
        <v>707</v>
      </c>
      <c r="D92" s="101" t="s">
        <v>287</v>
      </c>
      <c r="E92" s="101">
        <v>1</v>
      </c>
      <c r="F92" s="101"/>
    </row>
    <row r="93" spans="1:6" x14ac:dyDescent="0.25">
      <c r="A93" s="271" t="s">
        <v>503</v>
      </c>
      <c r="B93" s="272"/>
      <c r="C93" s="272"/>
      <c r="D93" s="272"/>
      <c r="E93" s="272"/>
      <c r="F93" s="273"/>
    </row>
    <row r="94" spans="1:6" x14ac:dyDescent="0.25">
      <c r="A94" s="101">
        <v>1</v>
      </c>
      <c r="B94" s="101">
        <v>88</v>
      </c>
      <c r="C94" s="101" t="s">
        <v>758</v>
      </c>
      <c r="D94" s="101" t="s">
        <v>245</v>
      </c>
      <c r="E94" s="101">
        <v>1</v>
      </c>
      <c r="F94" s="101"/>
    </row>
    <row r="95" spans="1:6" x14ac:dyDescent="0.25">
      <c r="A95" s="101">
        <v>2</v>
      </c>
      <c r="B95" s="101">
        <v>89</v>
      </c>
      <c r="C95" s="101" t="s">
        <v>759</v>
      </c>
      <c r="D95" s="101" t="s">
        <v>247</v>
      </c>
      <c r="E95" s="101">
        <v>1</v>
      </c>
      <c r="F95" s="101"/>
    </row>
    <row r="96" spans="1:6" x14ac:dyDescent="0.25">
      <c r="A96" s="101">
        <v>3</v>
      </c>
      <c r="B96" s="101">
        <v>90</v>
      </c>
      <c r="C96" s="101" t="s">
        <v>760</v>
      </c>
      <c r="D96" s="101" t="s">
        <v>248</v>
      </c>
      <c r="E96" s="101">
        <v>1</v>
      </c>
      <c r="F96" s="101"/>
    </row>
    <row r="97" spans="1:6" x14ac:dyDescent="0.25">
      <c r="A97" s="101">
        <v>4</v>
      </c>
      <c r="B97" s="101">
        <v>91</v>
      </c>
      <c r="C97" s="101" t="s">
        <v>761</v>
      </c>
      <c r="D97" s="101" t="s">
        <v>246</v>
      </c>
      <c r="E97" s="101">
        <v>1</v>
      </c>
      <c r="F97" s="101"/>
    </row>
    <row r="98" spans="1:6" x14ac:dyDescent="0.25">
      <c r="A98" s="101">
        <v>5</v>
      </c>
      <c r="B98" s="101">
        <v>92</v>
      </c>
      <c r="C98" s="101" t="s">
        <v>762</v>
      </c>
      <c r="D98" s="101" t="s">
        <v>253</v>
      </c>
      <c r="E98" s="101">
        <v>1</v>
      </c>
      <c r="F98" s="101"/>
    </row>
    <row r="99" spans="1:6" x14ac:dyDescent="0.25">
      <c r="A99" s="101">
        <v>6</v>
      </c>
      <c r="B99" s="101">
        <v>93</v>
      </c>
      <c r="C99" s="101" t="s">
        <v>763</v>
      </c>
      <c r="D99" s="101" t="s">
        <v>250</v>
      </c>
      <c r="E99" s="101">
        <v>1</v>
      </c>
      <c r="F99" s="101"/>
    </row>
    <row r="100" spans="1:6" x14ac:dyDescent="0.25">
      <c r="A100" s="101">
        <v>7</v>
      </c>
      <c r="B100" s="101">
        <v>94</v>
      </c>
      <c r="C100" s="101" t="s">
        <v>764</v>
      </c>
      <c r="D100" s="101" t="s">
        <v>252</v>
      </c>
      <c r="E100" s="101">
        <v>1</v>
      </c>
      <c r="F100" s="101"/>
    </row>
    <row r="101" spans="1:6" x14ac:dyDescent="0.25">
      <c r="A101" s="101">
        <v>8</v>
      </c>
      <c r="B101" s="101">
        <v>95</v>
      </c>
      <c r="C101" s="101" t="s">
        <v>765</v>
      </c>
      <c r="D101" s="101" t="s">
        <v>249</v>
      </c>
      <c r="E101" s="101">
        <v>1</v>
      </c>
      <c r="F101" s="101"/>
    </row>
    <row r="102" spans="1:6" x14ac:dyDescent="0.25">
      <c r="A102" s="101">
        <v>9</v>
      </c>
      <c r="B102" s="101">
        <v>96</v>
      </c>
      <c r="C102" s="101" t="s">
        <v>766</v>
      </c>
      <c r="D102" s="101" t="s">
        <v>251</v>
      </c>
      <c r="E102" s="101">
        <v>1</v>
      </c>
      <c r="F102" s="101"/>
    </row>
    <row r="103" spans="1:6" x14ac:dyDescent="0.25">
      <c r="A103" s="101">
        <v>10</v>
      </c>
      <c r="B103" s="101">
        <v>97</v>
      </c>
      <c r="C103" s="101" t="s">
        <v>767</v>
      </c>
      <c r="D103" s="101" t="s">
        <v>309</v>
      </c>
      <c r="E103" s="101">
        <v>1</v>
      </c>
      <c r="F103" s="101"/>
    </row>
    <row r="104" spans="1:6" x14ac:dyDescent="0.25">
      <c r="A104" s="101">
        <v>11</v>
      </c>
      <c r="B104" s="101">
        <v>98</v>
      </c>
      <c r="C104" s="101" t="s">
        <v>768</v>
      </c>
      <c r="D104" s="101" t="s">
        <v>310</v>
      </c>
      <c r="E104" s="101">
        <v>1</v>
      </c>
      <c r="F104" s="101"/>
    </row>
    <row r="105" spans="1:6" x14ac:dyDescent="0.25">
      <c r="A105" s="101">
        <v>12</v>
      </c>
      <c r="B105" s="101">
        <v>99</v>
      </c>
      <c r="C105" s="101" t="s">
        <v>769</v>
      </c>
      <c r="D105" s="101" t="s">
        <v>308</v>
      </c>
      <c r="E105" s="101">
        <v>1</v>
      </c>
      <c r="F105" s="101"/>
    </row>
    <row r="106" spans="1:6" x14ac:dyDescent="0.25">
      <c r="A106" s="101">
        <v>13</v>
      </c>
      <c r="B106" s="101">
        <v>100</v>
      </c>
      <c r="C106" s="101" t="s">
        <v>770</v>
      </c>
      <c r="D106" s="101" t="s">
        <v>311</v>
      </c>
      <c r="E106" s="101">
        <v>1</v>
      </c>
      <c r="F106" s="101"/>
    </row>
    <row r="107" spans="1:6" x14ac:dyDescent="0.25">
      <c r="A107" s="101">
        <v>14</v>
      </c>
      <c r="B107" s="101">
        <v>101</v>
      </c>
      <c r="C107" s="101" t="s">
        <v>708</v>
      </c>
      <c r="D107" s="101" t="s">
        <v>208</v>
      </c>
      <c r="E107" s="101">
        <v>1</v>
      </c>
      <c r="F107" s="101"/>
    </row>
    <row r="108" spans="1:6" x14ac:dyDescent="0.25">
      <c r="A108" s="101">
        <v>15</v>
      </c>
      <c r="B108" s="101">
        <v>102</v>
      </c>
      <c r="C108" s="101" t="s">
        <v>709</v>
      </c>
      <c r="D108" s="101" t="s">
        <v>206</v>
      </c>
      <c r="E108" s="101">
        <v>1</v>
      </c>
      <c r="F108" s="101"/>
    </row>
    <row r="109" spans="1:6" x14ac:dyDescent="0.25">
      <c r="A109" s="101">
        <v>16</v>
      </c>
      <c r="B109" s="101">
        <v>103</v>
      </c>
      <c r="C109" s="101" t="s">
        <v>710</v>
      </c>
      <c r="D109" s="101" t="s">
        <v>205</v>
      </c>
      <c r="E109" s="101">
        <v>1</v>
      </c>
      <c r="F109" s="101"/>
    </row>
    <row r="110" spans="1:6" x14ac:dyDescent="0.25">
      <c r="A110" s="101">
        <v>17</v>
      </c>
      <c r="B110" s="101">
        <v>104</v>
      </c>
      <c r="C110" s="101" t="s">
        <v>711</v>
      </c>
      <c r="D110" s="101" t="s">
        <v>207</v>
      </c>
      <c r="E110" s="101">
        <v>1</v>
      </c>
      <c r="F110" s="101"/>
    </row>
    <row r="111" spans="1:6" x14ac:dyDescent="0.25">
      <c r="A111" s="101">
        <v>18</v>
      </c>
      <c r="B111" s="101">
        <v>105</v>
      </c>
      <c r="C111" s="101" t="s">
        <v>712</v>
      </c>
      <c r="D111" s="101" t="s">
        <v>209</v>
      </c>
      <c r="E111" s="101">
        <v>1</v>
      </c>
      <c r="F111" s="101"/>
    </row>
    <row r="112" spans="1:6" x14ac:dyDescent="0.25">
      <c r="A112" s="101">
        <v>19</v>
      </c>
      <c r="B112" s="101">
        <v>106</v>
      </c>
      <c r="C112" s="101" t="s">
        <v>713</v>
      </c>
      <c r="D112" s="101" t="s">
        <v>300</v>
      </c>
      <c r="E112" s="101">
        <v>1</v>
      </c>
      <c r="F112" s="101"/>
    </row>
    <row r="113" spans="1:6" x14ac:dyDescent="0.25">
      <c r="A113" s="101">
        <v>20</v>
      </c>
      <c r="B113" s="101">
        <v>107</v>
      </c>
      <c r="C113" s="101" t="s">
        <v>714</v>
      </c>
      <c r="D113" s="101" t="s">
        <v>298</v>
      </c>
      <c r="E113" s="101">
        <v>1</v>
      </c>
      <c r="F113" s="101"/>
    </row>
    <row r="114" spans="1:6" x14ac:dyDescent="0.25">
      <c r="A114" s="101">
        <v>21</v>
      </c>
      <c r="B114" s="101">
        <v>108</v>
      </c>
      <c r="C114" s="101" t="s">
        <v>715</v>
      </c>
      <c r="D114" s="101" t="s">
        <v>297</v>
      </c>
      <c r="E114" s="101">
        <v>1</v>
      </c>
      <c r="F114" s="101"/>
    </row>
    <row r="115" spans="1:6" x14ac:dyDescent="0.25">
      <c r="A115" s="101">
        <v>22</v>
      </c>
      <c r="B115" s="101">
        <v>109</v>
      </c>
      <c r="C115" s="101" t="s">
        <v>716</v>
      </c>
      <c r="D115" s="101" t="s">
        <v>299</v>
      </c>
      <c r="E115" s="101">
        <v>1</v>
      </c>
      <c r="F115" s="101"/>
    </row>
    <row r="116" spans="1:6" x14ac:dyDescent="0.25">
      <c r="A116" s="101">
        <v>23</v>
      </c>
      <c r="B116" s="101">
        <v>110</v>
      </c>
      <c r="C116" s="101" t="s">
        <v>717</v>
      </c>
      <c r="D116" s="101" t="s">
        <v>296</v>
      </c>
      <c r="E116" s="101">
        <v>1</v>
      </c>
      <c r="F116" s="101"/>
    </row>
    <row r="117" spans="1:6" x14ac:dyDescent="0.25">
      <c r="A117" s="101">
        <v>24</v>
      </c>
      <c r="B117" s="101">
        <v>111</v>
      </c>
      <c r="C117" s="101" t="s">
        <v>718</v>
      </c>
      <c r="D117" s="101" t="s">
        <v>301</v>
      </c>
      <c r="E117" s="101">
        <v>1</v>
      </c>
      <c r="F117" s="101"/>
    </row>
    <row r="118" spans="1:6" x14ac:dyDescent="0.25">
      <c r="A118" s="101">
        <v>25</v>
      </c>
      <c r="B118" s="101">
        <v>112</v>
      </c>
      <c r="C118" s="101" t="s">
        <v>771</v>
      </c>
      <c r="D118" s="101" t="s">
        <v>314</v>
      </c>
      <c r="E118" s="101">
        <v>3</v>
      </c>
      <c r="F118" s="101"/>
    </row>
    <row r="119" spans="1:6" x14ac:dyDescent="0.25">
      <c r="A119" s="101">
        <v>26</v>
      </c>
      <c r="B119" s="101">
        <v>113</v>
      </c>
      <c r="C119" s="101" t="s">
        <v>772</v>
      </c>
      <c r="D119" s="101" t="s">
        <v>313</v>
      </c>
      <c r="E119" s="101">
        <v>3</v>
      </c>
      <c r="F119" s="101"/>
    </row>
    <row r="120" spans="1:6" x14ac:dyDescent="0.25">
      <c r="A120" s="101">
        <v>27</v>
      </c>
      <c r="B120" s="101">
        <v>114</v>
      </c>
      <c r="C120" s="101" t="s">
        <v>773</v>
      </c>
      <c r="D120" s="101" t="s">
        <v>283</v>
      </c>
      <c r="E120" s="101">
        <v>3</v>
      </c>
      <c r="F120" s="101"/>
    </row>
    <row r="121" spans="1:6" x14ac:dyDescent="0.25">
      <c r="A121" s="101">
        <v>28</v>
      </c>
      <c r="B121" s="101">
        <v>115</v>
      </c>
      <c r="C121" s="101" t="s">
        <v>774</v>
      </c>
      <c r="D121" s="101" t="s">
        <v>323</v>
      </c>
      <c r="E121" s="101">
        <v>3</v>
      </c>
      <c r="F121" s="101"/>
    </row>
    <row r="122" spans="1:6" x14ac:dyDescent="0.25">
      <c r="A122" s="101">
        <v>29</v>
      </c>
      <c r="B122" s="101">
        <v>116</v>
      </c>
      <c r="C122" s="101" t="s">
        <v>775</v>
      </c>
      <c r="D122" s="101" t="s">
        <v>284</v>
      </c>
      <c r="E122" s="101">
        <v>3</v>
      </c>
      <c r="F122" s="101"/>
    </row>
    <row r="123" spans="1:6" x14ac:dyDescent="0.25">
      <c r="A123" s="101">
        <v>30</v>
      </c>
      <c r="B123" s="101">
        <v>117</v>
      </c>
      <c r="C123" s="101" t="s">
        <v>776</v>
      </c>
      <c r="D123" s="101" t="s">
        <v>289</v>
      </c>
      <c r="E123" s="101">
        <v>3</v>
      </c>
      <c r="F123" s="101"/>
    </row>
    <row r="124" spans="1:6" x14ac:dyDescent="0.25">
      <c r="A124" s="101">
        <v>31</v>
      </c>
      <c r="B124" s="101">
        <v>118</v>
      </c>
      <c r="C124" s="101" t="s">
        <v>777</v>
      </c>
      <c r="D124" s="101" t="s">
        <v>292</v>
      </c>
      <c r="E124" s="101">
        <v>3</v>
      </c>
      <c r="F124" s="101"/>
    </row>
    <row r="125" spans="1:6" x14ac:dyDescent="0.25">
      <c r="A125" s="101">
        <v>32</v>
      </c>
      <c r="B125" s="101">
        <v>119</v>
      </c>
      <c r="C125" s="101" t="s">
        <v>778</v>
      </c>
      <c r="D125" s="101" t="s">
        <v>293</v>
      </c>
      <c r="E125" s="101">
        <v>3</v>
      </c>
      <c r="F125" s="101"/>
    </row>
    <row r="126" spans="1:6" x14ac:dyDescent="0.25">
      <c r="A126" s="101">
        <v>33</v>
      </c>
      <c r="B126" s="101">
        <v>120</v>
      </c>
      <c r="C126" s="101" t="s">
        <v>779</v>
      </c>
      <c r="D126" s="101" t="s">
        <v>291</v>
      </c>
      <c r="E126" s="101">
        <v>3</v>
      </c>
      <c r="F126" s="101"/>
    </row>
    <row r="127" spans="1:6" x14ac:dyDescent="0.25">
      <c r="A127" s="101">
        <v>34</v>
      </c>
      <c r="B127" s="101">
        <v>121</v>
      </c>
      <c r="C127" s="101" t="s">
        <v>780</v>
      </c>
      <c r="D127" s="101" t="s">
        <v>290</v>
      </c>
      <c r="E127" s="101">
        <v>3</v>
      </c>
      <c r="F127" s="101"/>
    </row>
    <row r="128" spans="1:6" x14ac:dyDescent="0.25">
      <c r="A128" s="101">
        <v>35</v>
      </c>
      <c r="B128" s="101">
        <v>122</v>
      </c>
      <c r="C128" s="101" t="s">
        <v>781</v>
      </c>
      <c r="D128" s="101" t="s">
        <v>294</v>
      </c>
      <c r="E128" s="101">
        <v>3</v>
      </c>
      <c r="F128" s="101"/>
    </row>
    <row r="129" spans="1:6" x14ac:dyDescent="0.25">
      <c r="A129" s="271" t="s">
        <v>504</v>
      </c>
      <c r="B129" s="272"/>
      <c r="C129" s="272"/>
      <c r="D129" s="272"/>
      <c r="E129" s="272"/>
      <c r="F129" s="273"/>
    </row>
    <row r="130" spans="1:6" x14ac:dyDescent="0.25">
      <c r="A130" s="101">
        <v>1</v>
      </c>
      <c r="B130" s="101">
        <v>123</v>
      </c>
      <c r="C130" s="101" t="s">
        <v>782</v>
      </c>
      <c r="D130" s="101" t="s">
        <v>492</v>
      </c>
      <c r="E130" s="101">
        <v>1</v>
      </c>
      <c r="F130" s="101"/>
    </row>
    <row r="131" spans="1:6" x14ac:dyDescent="0.25">
      <c r="A131" s="101">
        <v>2</v>
      </c>
      <c r="B131" s="101">
        <v>124</v>
      </c>
      <c r="C131" s="101" t="s">
        <v>783</v>
      </c>
      <c r="D131" s="101" t="s">
        <v>491</v>
      </c>
      <c r="E131" s="101">
        <v>1</v>
      </c>
      <c r="F131" s="101"/>
    </row>
    <row r="132" spans="1:6" x14ac:dyDescent="0.25">
      <c r="A132" s="101">
        <v>3</v>
      </c>
      <c r="B132" s="101">
        <v>125</v>
      </c>
      <c r="C132" s="101" t="s">
        <v>784</v>
      </c>
      <c r="D132" s="101" t="s">
        <v>483</v>
      </c>
      <c r="E132" s="101">
        <v>1</v>
      </c>
      <c r="F132" s="101"/>
    </row>
    <row r="133" spans="1:6" x14ac:dyDescent="0.25">
      <c r="A133" s="101">
        <v>4</v>
      </c>
      <c r="B133" s="101">
        <v>126</v>
      </c>
      <c r="C133" s="101" t="s">
        <v>785</v>
      </c>
      <c r="D133" s="101" t="s">
        <v>505</v>
      </c>
      <c r="E133" s="101">
        <v>1</v>
      </c>
      <c r="F133" s="101"/>
    </row>
    <row r="134" spans="1:6" x14ac:dyDescent="0.25">
      <c r="A134" s="101">
        <v>5</v>
      </c>
      <c r="B134" s="101">
        <v>127</v>
      </c>
      <c r="C134" s="101" t="s">
        <v>786</v>
      </c>
      <c r="D134" s="101" t="s">
        <v>475</v>
      </c>
      <c r="E134" s="101">
        <v>1</v>
      </c>
      <c r="F134" s="101"/>
    </row>
    <row r="135" spans="1:6" x14ac:dyDescent="0.25">
      <c r="A135" s="101">
        <v>6</v>
      </c>
      <c r="B135" s="101">
        <v>128</v>
      </c>
      <c r="C135" s="101" t="s">
        <v>787</v>
      </c>
      <c r="D135" s="101" t="s">
        <v>506</v>
      </c>
      <c r="E135" s="101">
        <v>1</v>
      </c>
      <c r="F135" s="101"/>
    </row>
    <row r="136" spans="1:6" x14ac:dyDescent="0.25">
      <c r="A136" s="101">
        <v>7</v>
      </c>
      <c r="B136" s="101">
        <v>129</v>
      </c>
      <c r="C136" s="101" t="s">
        <v>788</v>
      </c>
      <c r="D136" s="101" t="s">
        <v>474</v>
      </c>
      <c r="E136" s="101">
        <v>1</v>
      </c>
      <c r="F136" s="101"/>
    </row>
    <row r="137" spans="1:6" x14ac:dyDescent="0.25">
      <c r="A137" s="101">
        <v>8</v>
      </c>
      <c r="B137" s="101">
        <v>130</v>
      </c>
      <c r="C137" s="101" t="s">
        <v>719</v>
      </c>
      <c r="D137" s="101" t="s">
        <v>213</v>
      </c>
      <c r="E137" s="101">
        <v>4</v>
      </c>
      <c r="F137" s="101"/>
    </row>
    <row r="138" spans="1:6" x14ac:dyDescent="0.25">
      <c r="A138" s="101">
        <v>9</v>
      </c>
      <c r="B138" s="101">
        <v>131</v>
      </c>
      <c r="C138" s="101" t="s">
        <v>720</v>
      </c>
      <c r="D138" s="101" t="s">
        <v>255</v>
      </c>
      <c r="E138" s="101">
        <v>4</v>
      </c>
      <c r="F138" s="101"/>
    </row>
    <row r="139" spans="1:6" x14ac:dyDescent="0.25">
      <c r="A139" s="101">
        <v>10</v>
      </c>
      <c r="B139" s="101">
        <v>132</v>
      </c>
      <c r="C139" s="101" t="s">
        <v>721</v>
      </c>
      <c r="D139" s="101" t="s">
        <v>257</v>
      </c>
      <c r="E139" s="101">
        <v>4</v>
      </c>
      <c r="F139" s="101"/>
    </row>
    <row r="140" spans="1:6" x14ac:dyDescent="0.25">
      <c r="A140" s="101">
        <v>11</v>
      </c>
      <c r="B140" s="101">
        <v>133</v>
      </c>
      <c r="C140" s="101" t="s">
        <v>722</v>
      </c>
      <c r="D140" s="101" t="s">
        <v>303</v>
      </c>
      <c r="E140" s="101">
        <v>4</v>
      </c>
      <c r="F140" s="101"/>
    </row>
    <row r="141" spans="1:6" x14ac:dyDescent="0.25">
      <c r="A141" s="101">
        <v>12</v>
      </c>
      <c r="B141" s="101">
        <v>134</v>
      </c>
      <c r="C141" s="101" t="s">
        <v>723</v>
      </c>
      <c r="D141" s="101" t="s">
        <v>210</v>
      </c>
      <c r="E141" s="101">
        <v>1</v>
      </c>
      <c r="F141" s="101"/>
    </row>
    <row r="142" spans="1:6" x14ac:dyDescent="0.25">
      <c r="A142" s="101">
        <v>13</v>
      </c>
      <c r="B142" s="101">
        <v>135</v>
      </c>
      <c r="C142" s="101" t="s">
        <v>724</v>
      </c>
      <c r="D142" s="101" t="s">
        <v>302</v>
      </c>
      <c r="E142" s="101">
        <v>1</v>
      </c>
      <c r="F142" s="101"/>
    </row>
    <row r="143" spans="1:6" x14ac:dyDescent="0.25">
      <c r="A143" s="101">
        <v>14</v>
      </c>
      <c r="B143" s="101">
        <v>136</v>
      </c>
      <c r="C143" s="101" t="s">
        <v>725</v>
      </c>
      <c r="D143" s="101" t="s">
        <v>282</v>
      </c>
      <c r="E143" s="101">
        <v>1</v>
      </c>
      <c r="F143" s="101"/>
    </row>
    <row r="144" spans="1:6" x14ac:dyDescent="0.25">
      <c r="A144" s="101">
        <v>15</v>
      </c>
      <c r="B144" s="101">
        <v>137</v>
      </c>
      <c r="C144" s="101" t="s">
        <v>726</v>
      </c>
      <c r="D144" s="101" t="s">
        <v>234</v>
      </c>
      <c r="E144" s="101">
        <v>1</v>
      </c>
      <c r="F144" s="101"/>
    </row>
    <row r="145" spans="1:6" x14ac:dyDescent="0.25">
      <c r="A145" s="101">
        <v>16</v>
      </c>
      <c r="B145" s="101">
        <v>138</v>
      </c>
      <c r="C145" s="101" t="s">
        <v>727</v>
      </c>
      <c r="D145" s="101" t="s">
        <v>334</v>
      </c>
      <c r="E145" s="101">
        <v>1</v>
      </c>
      <c r="F145" s="101"/>
    </row>
    <row r="146" spans="1:6" x14ac:dyDescent="0.25">
      <c r="A146" s="101"/>
      <c r="B146" s="101"/>
      <c r="C146" s="101"/>
      <c r="D146" s="101"/>
      <c r="E146" s="101"/>
      <c r="F146" s="101"/>
    </row>
    <row r="147" spans="1:6" ht="18.75" x14ac:dyDescent="0.3">
      <c r="A147" s="274" t="s">
        <v>507</v>
      </c>
      <c r="B147" s="274"/>
      <c r="C147" s="274"/>
      <c r="D147" s="274"/>
      <c r="E147" s="274"/>
      <c r="F147" s="274"/>
    </row>
    <row r="148" spans="1:6" x14ac:dyDescent="0.25">
      <c r="A148" s="61" t="s">
        <v>495</v>
      </c>
      <c r="B148" s="61" t="s">
        <v>508</v>
      </c>
      <c r="C148" s="61" t="s">
        <v>509</v>
      </c>
      <c r="D148" s="61" t="s">
        <v>510</v>
      </c>
      <c r="E148" s="61" t="s">
        <v>511</v>
      </c>
      <c r="F148" s="61" t="s">
        <v>499</v>
      </c>
    </row>
    <row r="149" spans="1:6" x14ac:dyDescent="0.25">
      <c r="A149" s="101"/>
      <c r="B149" s="101"/>
      <c r="C149" s="101"/>
      <c r="D149" s="101"/>
      <c r="E149" s="101"/>
      <c r="F149" s="101"/>
    </row>
    <row r="150" spans="1:6" x14ac:dyDescent="0.25">
      <c r="A150" s="264" t="s">
        <v>512</v>
      </c>
      <c r="B150" s="264"/>
      <c r="C150" s="264"/>
      <c r="D150" s="264"/>
      <c r="E150" s="264"/>
      <c r="F150" s="264"/>
    </row>
    <row r="151" spans="1:6" x14ac:dyDescent="0.25">
      <c r="A151" s="101">
        <v>1</v>
      </c>
      <c r="B151" s="101">
        <v>1</v>
      </c>
      <c r="C151" s="101" t="s">
        <v>513</v>
      </c>
      <c r="D151" s="101" t="s">
        <v>514</v>
      </c>
      <c r="E151" s="101">
        <v>4</v>
      </c>
      <c r="F151" s="101"/>
    </row>
    <row r="152" spans="1:6" x14ac:dyDescent="0.25">
      <c r="A152" s="101">
        <v>2</v>
      </c>
      <c r="B152" s="101">
        <v>2</v>
      </c>
      <c r="C152" s="101" t="s">
        <v>515</v>
      </c>
      <c r="D152" s="101" t="s">
        <v>516</v>
      </c>
      <c r="E152" s="101">
        <v>4</v>
      </c>
      <c r="F152" s="101"/>
    </row>
    <row r="153" spans="1:6" x14ac:dyDescent="0.25">
      <c r="A153" s="101">
        <v>3</v>
      </c>
      <c r="B153" s="101">
        <v>3</v>
      </c>
      <c r="C153" s="101" t="s">
        <v>517</v>
      </c>
      <c r="D153" s="101" t="s">
        <v>518</v>
      </c>
      <c r="E153" s="101">
        <v>4</v>
      </c>
      <c r="F153" s="101"/>
    </row>
    <row r="154" spans="1:6" x14ac:dyDescent="0.25">
      <c r="A154" s="101">
        <v>4</v>
      </c>
      <c r="B154" s="101">
        <v>4</v>
      </c>
      <c r="C154" s="101" t="s">
        <v>519</v>
      </c>
      <c r="D154" s="101" t="s">
        <v>335</v>
      </c>
      <c r="E154" s="101">
        <v>4</v>
      </c>
      <c r="F154" s="101"/>
    </row>
    <row r="155" spans="1:6" x14ac:dyDescent="0.25">
      <c r="A155" s="101">
        <v>5</v>
      </c>
      <c r="B155" s="101">
        <v>5</v>
      </c>
      <c r="C155" s="101" t="s">
        <v>520</v>
      </c>
      <c r="D155" s="101" t="s">
        <v>521</v>
      </c>
      <c r="E155" s="101">
        <v>4</v>
      </c>
      <c r="F155" s="101"/>
    </row>
    <row r="156" spans="1:6" x14ac:dyDescent="0.25">
      <c r="A156" s="101">
        <v>6</v>
      </c>
      <c r="B156" s="101">
        <v>6</v>
      </c>
      <c r="C156" s="101" t="s">
        <v>522</v>
      </c>
      <c r="D156" s="101" t="s">
        <v>523</v>
      </c>
      <c r="E156" s="101">
        <v>4</v>
      </c>
      <c r="F156" s="101"/>
    </row>
    <row r="157" spans="1:6" x14ac:dyDescent="0.25">
      <c r="A157" s="101">
        <v>7</v>
      </c>
      <c r="B157" s="101">
        <v>7</v>
      </c>
      <c r="C157" s="101" t="s">
        <v>524</v>
      </c>
      <c r="D157" s="101" t="s">
        <v>525</v>
      </c>
      <c r="E157" s="101">
        <v>4</v>
      </c>
      <c r="F157" s="101"/>
    </row>
    <row r="158" spans="1:6" x14ac:dyDescent="0.25">
      <c r="A158" s="101">
        <v>8</v>
      </c>
      <c r="B158" s="101">
        <v>8</v>
      </c>
      <c r="C158" s="101" t="s">
        <v>526</v>
      </c>
      <c r="D158" s="101" t="s">
        <v>527</v>
      </c>
      <c r="E158" s="101">
        <v>4</v>
      </c>
      <c r="F158" s="101"/>
    </row>
    <row r="159" spans="1:6" x14ac:dyDescent="0.25">
      <c r="A159" s="101">
        <v>9</v>
      </c>
      <c r="B159" s="101">
        <v>9</v>
      </c>
      <c r="C159" s="101" t="s">
        <v>528</v>
      </c>
      <c r="D159" s="101" t="s">
        <v>295</v>
      </c>
      <c r="E159" s="101">
        <v>4</v>
      </c>
      <c r="F159" s="101"/>
    </row>
    <row r="160" spans="1:6" x14ac:dyDescent="0.25">
      <c r="A160" s="101">
        <v>10</v>
      </c>
      <c r="B160" s="101">
        <v>10</v>
      </c>
      <c r="C160" s="101" t="s">
        <v>529</v>
      </c>
      <c r="D160" s="101" t="s">
        <v>530</v>
      </c>
      <c r="E160" s="101">
        <v>4</v>
      </c>
      <c r="F160" s="101"/>
    </row>
    <row r="161" spans="1:6" x14ac:dyDescent="0.25">
      <c r="A161" s="101">
        <v>11</v>
      </c>
      <c r="B161" s="101">
        <v>11</v>
      </c>
      <c r="C161" s="101" t="s">
        <v>531</v>
      </c>
      <c r="D161" s="101" t="s">
        <v>532</v>
      </c>
      <c r="E161" s="101">
        <v>4</v>
      </c>
      <c r="F161" s="101"/>
    </row>
    <row r="162" spans="1:6" x14ac:dyDescent="0.25">
      <c r="A162" s="101">
        <v>12</v>
      </c>
      <c r="B162" s="101">
        <v>12</v>
      </c>
      <c r="C162" s="101" t="s">
        <v>533</v>
      </c>
      <c r="D162" s="101" t="s">
        <v>534</v>
      </c>
      <c r="E162" s="101">
        <v>4</v>
      </c>
      <c r="F162" s="101"/>
    </row>
    <row r="163" spans="1:6" x14ac:dyDescent="0.25">
      <c r="A163" s="264" t="s">
        <v>535</v>
      </c>
      <c r="B163" s="264"/>
      <c r="C163" s="264"/>
      <c r="D163" s="264"/>
      <c r="E163" s="264"/>
      <c r="F163" s="264"/>
    </row>
    <row r="164" spans="1:6" x14ac:dyDescent="0.25">
      <c r="A164" s="101">
        <v>1</v>
      </c>
      <c r="B164" s="101">
        <v>13</v>
      </c>
      <c r="C164" s="101" t="s">
        <v>536</v>
      </c>
      <c r="D164" s="101" t="s">
        <v>537</v>
      </c>
      <c r="E164" s="101">
        <v>4</v>
      </c>
      <c r="F164" s="101"/>
    </row>
    <row r="165" spans="1:6" x14ac:dyDescent="0.25">
      <c r="A165" s="101">
        <v>2</v>
      </c>
      <c r="B165" s="101">
        <v>14</v>
      </c>
      <c r="C165" s="101" t="s">
        <v>538</v>
      </c>
      <c r="D165" s="101" t="s">
        <v>131</v>
      </c>
      <c r="E165" s="101">
        <v>4</v>
      </c>
      <c r="F165" s="101"/>
    </row>
    <row r="166" spans="1:6" x14ac:dyDescent="0.25">
      <c r="A166" s="101">
        <v>3</v>
      </c>
      <c r="B166" s="101">
        <v>15</v>
      </c>
      <c r="C166" s="101" t="s">
        <v>539</v>
      </c>
      <c r="D166" s="101" t="s">
        <v>147</v>
      </c>
      <c r="E166" s="101">
        <v>4</v>
      </c>
      <c r="F166" s="101"/>
    </row>
    <row r="167" spans="1:6" x14ac:dyDescent="0.25">
      <c r="A167" s="101">
        <v>4</v>
      </c>
      <c r="B167" s="101">
        <v>16</v>
      </c>
      <c r="C167" s="101" t="s">
        <v>540</v>
      </c>
      <c r="D167" s="101" t="s">
        <v>158</v>
      </c>
      <c r="E167" s="101">
        <v>4</v>
      </c>
      <c r="F167" s="101"/>
    </row>
    <row r="168" spans="1:6" x14ac:dyDescent="0.25">
      <c r="A168" s="101">
        <v>5</v>
      </c>
      <c r="B168" s="101">
        <v>17</v>
      </c>
      <c r="C168" s="101" t="s">
        <v>541</v>
      </c>
      <c r="D168" s="101" t="s">
        <v>143</v>
      </c>
      <c r="E168" s="101">
        <v>4</v>
      </c>
      <c r="F168" s="101"/>
    </row>
    <row r="169" spans="1:6" x14ac:dyDescent="0.25">
      <c r="A169" s="101">
        <v>6</v>
      </c>
      <c r="B169" s="101">
        <v>18</v>
      </c>
      <c r="C169" s="101" t="s">
        <v>542</v>
      </c>
      <c r="D169" s="101" t="s">
        <v>138</v>
      </c>
      <c r="E169" s="101">
        <v>4</v>
      </c>
      <c r="F169" s="101"/>
    </row>
    <row r="170" spans="1:6" x14ac:dyDescent="0.25">
      <c r="A170" s="101">
        <v>7</v>
      </c>
      <c r="B170" s="101">
        <v>19</v>
      </c>
      <c r="C170" s="101" t="s">
        <v>543</v>
      </c>
      <c r="D170" s="101" t="s">
        <v>163</v>
      </c>
      <c r="E170" s="101">
        <v>4</v>
      </c>
      <c r="F170" s="101"/>
    </row>
    <row r="171" spans="1:6" x14ac:dyDescent="0.25">
      <c r="A171" s="264" t="s">
        <v>544</v>
      </c>
      <c r="B171" s="264"/>
      <c r="C171" s="264"/>
      <c r="D171" s="264"/>
      <c r="E171" s="264"/>
      <c r="F171" s="264"/>
    </row>
    <row r="172" spans="1:6" x14ac:dyDescent="0.25">
      <c r="A172" s="101">
        <v>1</v>
      </c>
      <c r="B172" s="101">
        <v>20</v>
      </c>
      <c r="C172" s="101" t="s">
        <v>545</v>
      </c>
      <c r="D172" s="101" t="s">
        <v>546</v>
      </c>
      <c r="E172" s="101">
        <v>4</v>
      </c>
      <c r="F172" s="101"/>
    </row>
    <row r="173" spans="1:6" x14ac:dyDescent="0.25">
      <c r="A173" s="101">
        <v>2</v>
      </c>
      <c r="B173" s="101">
        <v>21</v>
      </c>
      <c r="C173" s="101" t="s">
        <v>547</v>
      </c>
      <c r="D173" s="101" t="s">
        <v>145</v>
      </c>
      <c r="E173" s="101">
        <v>4</v>
      </c>
      <c r="F173" s="101"/>
    </row>
    <row r="174" spans="1:6" x14ac:dyDescent="0.25">
      <c r="A174" s="101">
        <v>3</v>
      </c>
      <c r="B174" s="101">
        <v>22</v>
      </c>
      <c r="C174" s="101" t="s">
        <v>548</v>
      </c>
      <c r="D174" s="101" t="s">
        <v>549</v>
      </c>
      <c r="E174" s="101">
        <v>4</v>
      </c>
      <c r="F174" s="101"/>
    </row>
    <row r="175" spans="1:6" x14ac:dyDescent="0.25">
      <c r="A175" s="101">
        <v>4</v>
      </c>
      <c r="B175" s="101">
        <v>23</v>
      </c>
      <c r="C175" s="101" t="s">
        <v>550</v>
      </c>
      <c r="D175" s="101" t="s">
        <v>551</v>
      </c>
      <c r="E175" s="101">
        <v>4</v>
      </c>
      <c r="F175" s="101"/>
    </row>
    <row r="176" spans="1:6" x14ac:dyDescent="0.25">
      <c r="A176" s="101">
        <v>5</v>
      </c>
      <c r="B176" s="101">
        <v>24</v>
      </c>
      <c r="C176" s="101" t="s">
        <v>552</v>
      </c>
      <c r="D176" s="101" t="s">
        <v>553</v>
      </c>
      <c r="E176" s="101">
        <v>4</v>
      </c>
      <c r="F176" s="101"/>
    </row>
    <row r="177" spans="1:6" x14ac:dyDescent="0.25">
      <c r="A177" s="101">
        <v>6</v>
      </c>
      <c r="B177" s="101">
        <v>25</v>
      </c>
      <c r="C177" s="101" t="s">
        <v>554</v>
      </c>
      <c r="D177" s="101" t="s">
        <v>555</v>
      </c>
      <c r="E177" s="101">
        <v>4</v>
      </c>
      <c r="F177" s="101"/>
    </row>
    <row r="178" spans="1:6" x14ac:dyDescent="0.25">
      <c r="A178" s="101">
        <v>7</v>
      </c>
      <c r="B178" s="101">
        <v>26</v>
      </c>
      <c r="C178" s="101" t="s">
        <v>556</v>
      </c>
      <c r="D178" s="101" t="s">
        <v>557</v>
      </c>
      <c r="E178" s="101">
        <v>4</v>
      </c>
      <c r="F178" s="101"/>
    </row>
    <row r="179" spans="1:6" x14ac:dyDescent="0.25">
      <c r="A179" s="101">
        <v>8</v>
      </c>
      <c r="B179" s="101">
        <v>27</v>
      </c>
      <c r="C179" s="101" t="s">
        <v>558</v>
      </c>
      <c r="D179" s="101" t="s">
        <v>559</v>
      </c>
      <c r="E179" s="101">
        <v>4</v>
      </c>
      <c r="F179" s="101"/>
    </row>
    <row r="180" spans="1:6" x14ac:dyDescent="0.25">
      <c r="A180" s="101">
        <v>9</v>
      </c>
      <c r="B180" s="101">
        <v>28</v>
      </c>
      <c r="C180" s="101" t="s">
        <v>560</v>
      </c>
      <c r="D180" s="101" t="s">
        <v>561</v>
      </c>
      <c r="E180" s="101">
        <v>4</v>
      </c>
      <c r="F180" s="101"/>
    </row>
    <row r="181" spans="1:6" x14ac:dyDescent="0.25">
      <c r="A181" s="101">
        <v>10</v>
      </c>
      <c r="B181" s="101">
        <v>29</v>
      </c>
      <c r="C181" s="101" t="s">
        <v>562</v>
      </c>
      <c r="D181" s="101" t="s">
        <v>151</v>
      </c>
      <c r="E181" s="101">
        <v>4</v>
      </c>
      <c r="F181" s="101"/>
    </row>
    <row r="182" spans="1:6" x14ac:dyDescent="0.25">
      <c r="A182" s="101">
        <v>11</v>
      </c>
      <c r="B182" s="101">
        <v>30</v>
      </c>
      <c r="C182" s="101" t="s">
        <v>563</v>
      </c>
      <c r="D182" s="101" t="s">
        <v>564</v>
      </c>
      <c r="E182" s="101">
        <v>4</v>
      </c>
      <c r="F182" s="101"/>
    </row>
    <row r="183" spans="1:6" x14ac:dyDescent="0.25">
      <c r="A183" s="101">
        <v>12</v>
      </c>
      <c r="B183" s="101">
        <v>31</v>
      </c>
      <c r="C183" s="101" t="s">
        <v>565</v>
      </c>
      <c r="D183" s="101" t="s">
        <v>157</v>
      </c>
      <c r="E183" s="101">
        <v>4</v>
      </c>
      <c r="F183" s="101"/>
    </row>
    <row r="184" spans="1:6" x14ac:dyDescent="0.25">
      <c r="A184" s="101">
        <v>13</v>
      </c>
      <c r="B184" s="101">
        <v>32</v>
      </c>
      <c r="C184" s="101" t="s">
        <v>566</v>
      </c>
      <c r="D184" s="101" t="s">
        <v>168</v>
      </c>
      <c r="E184" s="101">
        <v>4</v>
      </c>
      <c r="F184" s="101"/>
    </row>
    <row r="185" spans="1:6" x14ac:dyDescent="0.25">
      <c r="A185" s="101">
        <v>14</v>
      </c>
      <c r="B185" s="101">
        <v>33</v>
      </c>
      <c r="C185" s="101" t="s">
        <v>567</v>
      </c>
      <c r="D185" s="101" t="s">
        <v>211</v>
      </c>
      <c r="E185" s="101">
        <v>4</v>
      </c>
      <c r="F185" s="101"/>
    </row>
    <row r="186" spans="1:6" x14ac:dyDescent="0.25">
      <c r="A186" s="101">
        <v>15</v>
      </c>
      <c r="B186" s="101">
        <v>34</v>
      </c>
      <c r="C186" s="101" t="s">
        <v>568</v>
      </c>
      <c r="D186" s="101" t="s">
        <v>134</v>
      </c>
      <c r="E186" s="101">
        <v>4</v>
      </c>
      <c r="F186" s="101"/>
    </row>
    <row r="187" spans="1:6" x14ac:dyDescent="0.25">
      <c r="A187" s="101">
        <v>16</v>
      </c>
      <c r="B187" s="101">
        <v>35</v>
      </c>
      <c r="C187" s="101" t="s">
        <v>569</v>
      </c>
      <c r="D187" s="101" t="s">
        <v>256</v>
      </c>
      <c r="E187" s="101">
        <v>4</v>
      </c>
      <c r="F187" s="101"/>
    </row>
    <row r="188" spans="1:6" x14ac:dyDescent="0.25">
      <c r="A188" s="101">
        <v>17</v>
      </c>
      <c r="B188" s="101">
        <v>36</v>
      </c>
      <c r="C188" s="101" t="s">
        <v>570</v>
      </c>
      <c r="D188" s="101" t="s">
        <v>571</v>
      </c>
      <c r="E188" s="101">
        <v>4</v>
      </c>
      <c r="F188" s="101"/>
    </row>
    <row r="189" spans="1:6" x14ac:dyDescent="0.25">
      <c r="A189" s="101">
        <v>18</v>
      </c>
      <c r="B189" s="101">
        <v>37</v>
      </c>
      <c r="C189" s="101" t="s">
        <v>572</v>
      </c>
      <c r="D189" s="101" t="s">
        <v>64</v>
      </c>
      <c r="E189" s="101">
        <v>4</v>
      </c>
      <c r="F189" s="101"/>
    </row>
    <row r="190" spans="1:6" x14ac:dyDescent="0.25">
      <c r="A190" s="101">
        <v>19</v>
      </c>
      <c r="B190" s="101">
        <v>38</v>
      </c>
      <c r="C190" s="101" t="s">
        <v>573</v>
      </c>
      <c r="D190" s="101" t="s">
        <v>40</v>
      </c>
      <c r="E190" s="101">
        <v>4</v>
      </c>
      <c r="F190" s="101"/>
    </row>
    <row r="191" spans="1:6" x14ac:dyDescent="0.25">
      <c r="A191" s="101">
        <v>20</v>
      </c>
      <c r="B191" s="101">
        <v>39</v>
      </c>
      <c r="C191" s="101" t="s">
        <v>574</v>
      </c>
      <c r="D191" s="101" t="s">
        <v>167</v>
      </c>
      <c r="E191" s="101">
        <v>4</v>
      </c>
      <c r="F191" s="101"/>
    </row>
    <row r="192" spans="1:6" x14ac:dyDescent="0.25">
      <c r="A192" s="264" t="s">
        <v>575</v>
      </c>
      <c r="B192" s="264"/>
      <c r="C192" s="264"/>
      <c r="D192" s="264"/>
      <c r="E192" s="264"/>
      <c r="F192" s="264"/>
    </row>
    <row r="193" spans="1:6" x14ac:dyDescent="0.25">
      <c r="A193" s="101">
        <v>1</v>
      </c>
      <c r="B193" s="101">
        <v>40</v>
      </c>
      <c r="C193" s="101" t="s">
        <v>576</v>
      </c>
      <c r="D193" s="101" t="s">
        <v>482</v>
      </c>
      <c r="E193" s="101">
        <v>3</v>
      </c>
      <c r="F193" s="101"/>
    </row>
    <row r="194" spans="1:6" x14ac:dyDescent="0.25">
      <c r="A194" s="101">
        <v>2</v>
      </c>
      <c r="B194" s="101">
        <v>41</v>
      </c>
      <c r="C194" s="101" t="s">
        <v>577</v>
      </c>
      <c r="D194" s="101" t="s">
        <v>489</v>
      </c>
      <c r="E194" s="101">
        <v>3</v>
      </c>
      <c r="F194" s="101"/>
    </row>
    <row r="195" spans="1:6" x14ac:dyDescent="0.25">
      <c r="A195" s="101">
        <v>3</v>
      </c>
      <c r="B195" s="101">
        <v>42</v>
      </c>
      <c r="C195" s="101" t="s">
        <v>578</v>
      </c>
      <c r="D195" s="101" t="s">
        <v>486</v>
      </c>
      <c r="E195" s="101">
        <v>3</v>
      </c>
      <c r="F195" s="101"/>
    </row>
    <row r="196" spans="1:6" x14ac:dyDescent="0.25">
      <c r="A196" s="101">
        <v>4</v>
      </c>
      <c r="B196" s="101">
        <v>43</v>
      </c>
      <c r="C196" s="101" t="s">
        <v>579</v>
      </c>
      <c r="D196" s="101" t="s">
        <v>478</v>
      </c>
      <c r="E196" s="101">
        <v>3</v>
      </c>
      <c r="F196" s="101"/>
    </row>
    <row r="197" spans="1:6" x14ac:dyDescent="0.25">
      <c r="A197" s="101">
        <v>5</v>
      </c>
      <c r="B197" s="101">
        <v>44</v>
      </c>
      <c r="C197" s="101" t="s">
        <v>580</v>
      </c>
      <c r="D197" s="101" t="s">
        <v>487</v>
      </c>
      <c r="E197" s="101">
        <v>3</v>
      </c>
      <c r="F197" s="101"/>
    </row>
    <row r="198" spans="1:6" x14ac:dyDescent="0.25">
      <c r="A198" s="101">
        <v>6</v>
      </c>
      <c r="B198" s="101">
        <v>45</v>
      </c>
      <c r="C198" s="101" t="s">
        <v>581</v>
      </c>
      <c r="D198" s="101" t="s">
        <v>490</v>
      </c>
      <c r="E198" s="101">
        <v>3</v>
      </c>
      <c r="F198" s="101"/>
    </row>
    <row r="199" spans="1:6" x14ac:dyDescent="0.25">
      <c r="A199" s="264" t="s">
        <v>582</v>
      </c>
      <c r="B199" s="264"/>
      <c r="C199" s="264"/>
      <c r="D199" s="264"/>
      <c r="E199" s="264"/>
      <c r="F199" s="264"/>
    </row>
    <row r="200" spans="1:6" x14ac:dyDescent="0.25">
      <c r="A200" s="101">
        <v>1</v>
      </c>
      <c r="B200" s="101">
        <v>46</v>
      </c>
      <c r="C200" s="101" t="s">
        <v>583</v>
      </c>
      <c r="D200" s="101" t="s">
        <v>42</v>
      </c>
      <c r="E200" s="101">
        <v>2</v>
      </c>
      <c r="F200" s="101"/>
    </row>
    <row r="201" spans="1:6" x14ac:dyDescent="0.25">
      <c r="A201" s="101">
        <v>2</v>
      </c>
      <c r="B201" s="101">
        <v>47</v>
      </c>
      <c r="C201" s="101" t="s">
        <v>584</v>
      </c>
      <c r="D201" s="101" t="s">
        <v>43</v>
      </c>
      <c r="E201" s="101">
        <v>2</v>
      </c>
      <c r="F201" s="101"/>
    </row>
    <row r="202" spans="1:6" x14ac:dyDescent="0.25">
      <c r="A202" s="101">
        <v>3</v>
      </c>
      <c r="B202" s="101">
        <v>48</v>
      </c>
      <c r="C202" s="101" t="s">
        <v>585</v>
      </c>
      <c r="D202" s="101" t="s">
        <v>44</v>
      </c>
      <c r="E202" s="101">
        <v>2</v>
      </c>
      <c r="F202" s="101"/>
    </row>
    <row r="203" spans="1:6" x14ac:dyDescent="0.25">
      <c r="A203" s="101">
        <v>4</v>
      </c>
      <c r="B203" s="101">
        <v>49</v>
      </c>
      <c r="C203" s="101" t="s">
        <v>586</v>
      </c>
      <c r="D203" s="101" t="s">
        <v>45</v>
      </c>
      <c r="E203" s="101">
        <v>2</v>
      </c>
      <c r="F203" s="101"/>
    </row>
    <row r="204" spans="1:6" x14ac:dyDescent="0.25">
      <c r="A204" s="101">
        <v>5</v>
      </c>
      <c r="B204" s="101">
        <v>50</v>
      </c>
      <c r="C204" s="101" t="s">
        <v>587</v>
      </c>
      <c r="D204" s="101" t="s">
        <v>46</v>
      </c>
      <c r="E204" s="101">
        <v>2</v>
      </c>
      <c r="F204" s="101"/>
    </row>
    <row r="205" spans="1:6" x14ac:dyDescent="0.25">
      <c r="A205" s="101">
        <v>6</v>
      </c>
      <c r="B205" s="101">
        <v>51</v>
      </c>
      <c r="C205" s="101" t="s">
        <v>588</v>
      </c>
      <c r="D205" s="101" t="s">
        <v>47</v>
      </c>
      <c r="E205" s="101">
        <v>2</v>
      </c>
      <c r="F205" s="101"/>
    </row>
    <row r="206" spans="1:6" x14ac:dyDescent="0.25">
      <c r="A206" s="101">
        <v>7</v>
      </c>
      <c r="B206" s="101">
        <v>52</v>
      </c>
      <c r="C206" s="101" t="s">
        <v>589</v>
      </c>
      <c r="D206" s="101" t="s">
        <v>48</v>
      </c>
      <c r="E206" s="101">
        <v>2</v>
      </c>
      <c r="F206" s="101"/>
    </row>
    <row r="207" spans="1:6" x14ac:dyDescent="0.25">
      <c r="A207" s="101">
        <v>8</v>
      </c>
      <c r="B207" s="101">
        <v>53</v>
      </c>
      <c r="C207" s="101" t="s">
        <v>590</v>
      </c>
      <c r="D207" s="101" t="s">
        <v>280</v>
      </c>
      <c r="E207" s="101">
        <v>2</v>
      </c>
      <c r="F207" s="101"/>
    </row>
    <row r="208" spans="1:6" x14ac:dyDescent="0.25">
      <c r="A208" s="101">
        <v>9</v>
      </c>
      <c r="B208" s="101">
        <v>54</v>
      </c>
      <c r="C208" s="101" t="s">
        <v>591</v>
      </c>
      <c r="D208" s="101" t="s">
        <v>259</v>
      </c>
      <c r="E208" s="101">
        <v>2</v>
      </c>
      <c r="F208" s="101"/>
    </row>
    <row r="209" spans="1:6" x14ac:dyDescent="0.25">
      <c r="A209" s="101">
        <v>10</v>
      </c>
      <c r="B209" s="101">
        <v>55</v>
      </c>
      <c r="C209" s="101" t="s">
        <v>592</v>
      </c>
      <c r="D209" s="101" t="s">
        <v>258</v>
      </c>
      <c r="E209" s="101">
        <v>2</v>
      </c>
      <c r="F209" s="101"/>
    </row>
    <row r="210" spans="1:6" x14ac:dyDescent="0.25">
      <c r="A210" s="101">
        <v>11</v>
      </c>
      <c r="B210" s="101">
        <v>56</v>
      </c>
      <c r="C210" s="101" t="s">
        <v>593</v>
      </c>
      <c r="D210" s="101" t="s">
        <v>594</v>
      </c>
      <c r="E210" s="101">
        <v>4</v>
      </c>
      <c r="F210" s="101"/>
    </row>
    <row r="211" spans="1:6" x14ac:dyDescent="0.25">
      <c r="A211" s="101">
        <v>12</v>
      </c>
      <c r="B211" s="101">
        <v>57</v>
      </c>
      <c r="C211" s="101" t="s">
        <v>595</v>
      </c>
      <c r="D211" s="101" t="s">
        <v>142</v>
      </c>
      <c r="E211" s="101">
        <v>4</v>
      </c>
      <c r="F211" s="101"/>
    </row>
    <row r="212" spans="1:6" x14ac:dyDescent="0.25">
      <c r="A212" s="101">
        <v>13</v>
      </c>
      <c r="B212" s="101">
        <v>58</v>
      </c>
      <c r="C212" s="101" t="s">
        <v>596</v>
      </c>
      <c r="D212" s="101" t="s">
        <v>155</v>
      </c>
      <c r="E212" s="101">
        <v>4</v>
      </c>
      <c r="F212" s="101"/>
    </row>
    <row r="213" spans="1:6" x14ac:dyDescent="0.25">
      <c r="A213" s="101">
        <v>14</v>
      </c>
      <c r="B213" s="101">
        <v>59</v>
      </c>
      <c r="C213" s="101" t="s">
        <v>597</v>
      </c>
      <c r="D213" s="101" t="s">
        <v>150</v>
      </c>
      <c r="E213" s="101">
        <v>4</v>
      </c>
      <c r="F213" s="101"/>
    </row>
    <row r="214" spans="1:6" x14ac:dyDescent="0.25">
      <c r="A214" s="101">
        <v>15</v>
      </c>
      <c r="B214" s="101">
        <v>60</v>
      </c>
      <c r="C214" s="101" t="s">
        <v>598</v>
      </c>
      <c r="D214" s="101" t="s">
        <v>164</v>
      </c>
      <c r="E214" s="101">
        <v>4</v>
      </c>
      <c r="F214" s="101"/>
    </row>
    <row r="215" spans="1:6" x14ac:dyDescent="0.25">
      <c r="A215" s="101">
        <v>16</v>
      </c>
      <c r="B215" s="101">
        <v>61</v>
      </c>
      <c r="C215" s="101" t="s">
        <v>599</v>
      </c>
      <c r="D215" s="101" t="s">
        <v>600</v>
      </c>
      <c r="E215" s="101">
        <v>4</v>
      </c>
      <c r="F215" s="101"/>
    </row>
    <row r="216" spans="1:6" x14ac:dyDescent="0.25">
      <c r="A216" s="101">
        <v>17</v>
      </c>
      <c r="B216" s="101">
        <v>62</v>
      </c>
      <c r="C216" s="101" t="s">
        <v>601</v>
      </c>
      <c r="D216" s="101" t="s">
        <v>602</v>
      </c>
      <c r="E216" s="101">
        <v>4</v>
      </c>
      <c r="F216" s="101"/>
    </row>
    <row r="217" spans="1:6" x14ac:dyDescent="0.25">
      <c r="A217" s="264" t="s">
        <v>603</v>
      </c>
      <c r="B217" s="264"/>
      <c r="C217" s="264"/>
      <c r="D217" s="264"/>
      <c r="E217" s="264"/>
      <c r="F217" s="264"/>
    </row>
    <row r="218" spans="1:6" x14ac:dyDescent="0.25">
      <c r="A218" s="101">
        <v>1</v>
      </c>
      <c r="B218" s="101">
        <v>63</v>
      </c>
      <c r="C218" s="101" t="s">
        <v>604</v>
      </c>
      <c r="D218" s="101" t="s">
        <v>605</v>
      </c>
      <c r="E218" s="101">
        <v>4</v>
      </c>
      <c r="F218" s="101"/>
    </row>
    <row r="219" spans="1:6" x14ac:dyDescent="0.25">
      <c r="A219" s="101">
        <v>2</v>
      </c>
      <c r="B219" s="101">
        <v>64</v>
      </c>
      <c r="C219" s="101" t="s">
        <v>606</v>
      </c>
      <c r="D219" s="101" t="s">
        <v>607</v>
      </c>
      <c r="E219" s="101">
        <v>4</v>
      </c>
      <c r="F219" s="101"/>
    </row>
    <row r="220" spans="1:6" x14ac:dyDescent="0.25">
      <c r="A220" s="101">
        <v>3</v>
      </c>
      <c r="B220" s="101">
        <v>65</v>
      </c>
      <c r="C220" s="101" t="s">
        <v>608</v>
      </c>
      <c r="D220" s="101" t="s">
        <v>609</v>
      </c>
      <c r="E220" s="101">
        <v>4</v>
      </c>
      <c r="F220" s="101"/>
    </row>
    <row r="221" spans="1:6" x14ac:dyDescent="0.25">
      <c r="A221" s="101">
        <v>4</v>
      </c>
      <c r="B221" s="101">
        <v>66</v>
      </c>
      <c r="C221" s="101" t="s">
        <v>610</v>
      </c>
      <c r="D221" s="101" t="s">
        <v>161</v>
      </c>
      <c r="E221" s="101">
        <v>2</v>
      </c>
      <c r="F221" s="101"/>
    </row>
    <row r="222" spans="1:6" x14ac:dyDescent="0.25">
      <c r="A222" s="101">
        <v>5</v>
      </c>
      <c r="B222" s="101">
        <v>67</v>
      </c>
      <c r="C222" s="101" t="s">
        <v>611</v>
      </c>
      <c r="D222" s="101" t="s">
        <v>41</v>
      </c>
      <c r="E222" s="101">
        <v>1</v>
      </c>
      <c r="F222" s="101"/>
    </row>
    <row r="223" spans="1:6" x14ac:dyDescent="0.25">
      <c r="A223" s="264" t="s">
        <v>612</v>
      </c>
      <c r="B223" s="264"/>
      <c r="C223" s="264"/>
      <c r="D223" s="264"/>
      <c r="E223" s="264"/>
      <c r="F223" s="264"/>
    </row>
    <row r="224" spans="1:6" x14ac:dyDescent="0.25">
      <c r="A224" s="101">
        <v>1</v>
      </c>
      <c r="B224" s="101">
        <v>68</v>
      </c>
      <c r="C224" s="101" t="s">
        <v>613</v>
      </c>
      <c r="D224" s="101" t="s">
        <v>49</v>
      </c>
      <c r="E224" s="101">
        <v>2</v>
      </c>
      <c r="F224" s="101" t="s">
        <v>171</v>
      </c>
    </row>
    <row r="225" spans="1:6" x14ac:dyDescent="0.25">
      <c r="A225" s="101">
        <v>2</v>
      </c>
      <c r="B225" s="101">
        <v>69</v>
      </c>
      <c r="C225" s="101" t="s">
        <v>614</v>
      </c>
      <c r="D225" s="101" t="s">
        <v>217</v>
      </c>
      <c r="E225" s="101">
        <v>2</v>
      </c>
      <c r="F225" s="101" t="s">
        <v>171</v>
      </c>
    </row>
    <row r="226" spans="1:6" x14ac:dyDescent="0.25">
      <c r="A226" s="101">
        <v>3</v>
      </c>
      <c r="B226" s="101">
        <v>70</v>
      </c>
      <c r="C226" s="101" t="s">
        <v>615</v>
      </c>
      <c r="D226" s="101" t="s">
        <v>50</v>
      </c>
      <c r="E226" s="101">
        <v>2</v>
      </c>
      <c r="F226" s="101" t="s">
        <v>171</v>
      </c>
    </row>
    <row r="227" spans="1:6" x14ac:dyDescent="0.25">
      <c r="A227" s="101">
        <v>4</v>
      </c>
      <c r="B227" s="101">
        <v>71</v>
      </c>
      <c r="C227" s="101" t="s">
        <v>616</v>
      </c>
      <c r="D227" s="101" t="s">
        <v>485</v>
      </c>
      <c r="E227" s="101">
        <v>2</v>
      </c>
      <c r="F227" s="101" t="s">
        <v>171</v>
      </c>
    </row>
    <row r="228" spans="1:6" x14ac:dyDescent="0.25">
      <c r="A228" s="101">
        <v>5</v>
      </c>
      <c r="B228" s="101">
        <v>72</v>
      </c>
      <c r="C228" s="101" t="s">
        <v>617</v>
      </c>
      <c r="D228" s="101" t="s">
        <v>317</v>
      </c>
      <c r="E228" s="101">
        <v>2</v>
      </c>
      <c r="F228" s="101" t="s">
        <v>171</v>
      </c>
    </row>
    <row r="229" spans="1:6" x14ac:dyDescent="0.25">
      <c r="A229" s="101">
        <v>6</v>
      </c>
      <c r="B229" s="101">
        <v>73</v>
      </c>
      <c r="C229" s="101" t="s">
        <v>618</v>
      </c>
      <c r="D229" s="101" t="s">
        <v>480</v>
      </c>
      <c r="E229" s="101">
        <v>2</v>
      </c>
      <c r="F229" s="101" t="s">
        <v>171</v>
      </c>
    </row>
    <row r="230" spans="1:6" x14ac:dyDescent="0.25">
      <c r="A230" s="101">
        <v>7</v>
      </c>
      <c r="B230" s="101">
        <v>74</v>
      </c>
      <c r="C230" s="101" t="s">
        <v>728</v>
      </c>
      <c r="D230" s="101" t="s">
        <v>200</v>
      </c>
      <c r="E230" s="101">
        <v>2</v>
      </c>
      <c r="F230" s="101" t="s">
        <v>171</v>
      </c>
    </row>
    <row r="231" spans="1:6" x14ac:dyDescent="0.25">
      <c r="A231" s="101">
        <v>8</v>
      </c>
      <c r="B231" s="101">
        <v>75</v>
      </c>
      <c r="C231" s="101" t="s">
        <v>729</v>
      </c>
      <c r="D231" s="101" t="s">
        <v>194</v>
      </c>
      <c r="E231" s="101">
        <v>2</v>
      </c>
      <c r="F231" s="101" t="s">
        <v>171</v>
      </c>
    </row>
    <row r="232" spans="1:6" x14ac:dyDescent="0.25">
      <c r="A232" s="101">
        <v>9</v>
      </c>
      <c r="B232" s="101">
        <v>76</v>
      </c>
      <c r="C232" s="101" t="s">
        <v>730</v>
      </c>
      <c r="D232" s="101" t="s">
        <v>198</v>
      </c>
      <c r="E232" s="101">
        <v>2</v>
      </c>
      <c r="F232" s="101" t="s">
        <v>171</v>
      </c>
    </row>
    <row r="233" spans="1:6" x14ac:dyDescent="0.25">
      <c r="A233" s="101">
        <v>10</v>
      </c>
      <c r="B233" s="101">
        <v>77</v>
      </c>
      <c r="C233" s="101" t="s">
        <v>731</v>
      </c>
      <c r="D233" s="101" t="s">
        <v>197</v>
      </c>
      <c r="E233" s="101">
        <v>2</v>
      </c>
      <c r="F233" s="101" t="s">
        <v>171</v>
      </c>
    </row>
    <row r="234" spans="1:6" x14ac:dyDescent="0.25">
      <c r="A234" s="101">
        <v>11</v>
      </c>
      <c r="B234" s="101">
        <v>78</v>
      </c>
      <c r="C234" s="101" t="s">
        <v>732</v>
      </c>
      <c r="D234" s="101" t="s">
        <v>202</v>
      </c>
      <c r="E234" s="101">
        <v>2</v>
      </c>
      <c r="F234" s="101" t="s">
        <v>171</v>
      </c>
    </row>
    <row r="235" spans="1:6" x14ac:dyDescent="0.25">
      <c r="A235" s="101">
        <v>12</v>
      </c>
      <c r="B235" s="101">
        <v>79</v>
      </c>
      <c r="C235" s="101" t="s">
        <v>733</v>
      </c>
      <c r="D235" s="101" t="s">
        <v>196</v>
      </c>
      <c r="E235" s="101">
        <v>2</v>
      </c>
      <c r="F235" s="101" t="s">
        <v>171</v>
      </c>
    </row>
    <row r="236" spans="1:6" x14ac:dyDescent="0.25">
      <c r="A236" s="101">
        <v>13</v>
      </c>
      <c r="B236" s="101">
        <v>80</v>
      </c>
      <c r="C236" s="101" t="s">
        <v>734</v>
      </c>
      <c r="D236" s="101" t="s">
        <v>195</v>
      </c>
      <c r="E236" s="101">
        <v>2</v>
      </c>
      <c r="F236" s="101" t="s">
        <v>171</v>
      </c>
    </row>
    <row r="237" spans="1:6" x14ac:dyDescent="0.25">
      <c r="A237" s="101">
        <v>14</v>
      </c>
      <c r="B237" s="101">
        <v>81</v>
      </c>
      <c r="C237" s="101" t="s">
        <v>735</v>
      </c>
      <c r="D237" s="101" t="s">
        <v>199</v>
      </c>
      <c r="E237" s="101">
        <v>2</v>
      </c>
      <c r="F237" s="101" t="s">
        <v>171</v>
      </c>
    </row>
    <row r="238" spans="1:6" x14ac:dyDescent="0.25">
      <c r="A238" s="101">
        <v>15</v>
      </c>
      <c r="B238" s="101">
        <v>82</v>
      </c>
      <c r="C238" s="101" t="s">
        <v>736</v>
      </c>
      <c r="D238" s="101" t="s">
        <v>201</v>
      </c>
      <c r="E238" s="101">
        <v>2</v>
      </c>
      <c r="F238" s="101" t="s">
        <v>171</v>
      </c>
    </row>
    <row r="239" spans="1:6" x14ac:dyDescent="0.25">
      <c r="A239" s="101">
        <v>16</v>
      </c>
      <c r="B239" s="101">
        <v>83</v>
      </c>
      <c r="C239" s="101" t="s">
        <v>737</v>
      </c>
      <c r="D239" s="101" t="s">
        <v>254</v>
      </c>
      <c r="E239" s="101">
        <v>1</v>
      </c>
      <c r="F239" s="101" t="s">
        <v>171</v>
      </c>
    </row>
    <row r="240" spans="1:6" x14ac:dyDescent="0.25">
      <c r="A240" s="101">
        <v>17</v>
      </c>
      <c r="B240" s="101">
        <v>84</v>
      </c>
      <c r="C240" s="101" t="s">
        <v>738</v>
      </c>
      <c r="D240" s="101" t="s">
        <v>244</v>
      </c>
      <c r="E240" s="101">
        <v>1</v>
      </c>
      <c r="F240" s="101" t="s">
        <v>171</v>
      </c>
    </row>
    <row r="241" spans="1:6" x14ac:dyDescent="0.25">
      <c r="A241" s="101">
        <v>18</v>
      </c>
      <c r="B241" s="101">
        <v>85</v>
      </c>
      <c r="C241" s="101" t="s">
        <v>619</v>
      </c>
      <c r="D241" s="101" t="s">
        <v>51</v>
      </c>
      <c r="E241" s="101">
        <v>2</v>
      </c>
      <c r="F241" s="101"/>
    </row>
    <row r="242" spans="1:6" x14ac:dyDescent="0.25">
      <c r="A242" s="101">
        <v>19</v>
      </c>
      <c r="B242" s="101">
        <v>86</v>
      </c>
      <c r="C242" s="101" t="s">
        <v>620</v>
      </c>
      <c r="D242" s="101" t="s">
        <v>52</v>
      </c>
      <c r="E242" s="101">
        <v>2</v>
      </c>
      <c r="F242" s="101"/>
    </row>
    <row r="243" spans="1:6" x14ac:dyDescent="0.25">
      <c r="A243" s="101">
        <v>20</v>
      </c>
      <c r="B243" s="101">
        <v>87</v>
      </c>
      <c r="C243" s="101" t="s">
        <v>621</v>
      </c>
      <c r="D243" s="101" t="s">
        <v>53</v>
      </c>
      <c r="E243" s="101">
        <v>2</v>
      </c>
      <c r="F243" s="101"/>
    </row>
    <row r="244" spans="1:6" x14ac:dyDescent="0.25">
      <c r="A244" s="101">
        <v>21</v>
      </c>
      <c r="B244" s="101">
        <v>88</v>
      </c>
      <c r="C244" s="101" t="s">
        <v>622</v>
      </c>
      <c r="D244" s="101" t="s">
        <v>153</v>
      </c>
      <c r="E244" s="101">
        <v>2</v>
      </c>
      <c r="F244" s="101"/>
    </row>
    <row r="245" spans="1:6" x14ac:dyDescent="0.25">
      <c r="A245" s="101">
        <v>22</v>
      </c>
      <c r="B245" s="101">
        <v>89</v>
      </c>
      <c r="C245" s="101" t="s">
        <v>623</v>
      </c>
      <c r="D245" s="101" t="s">
        <v>114</v>
      </c>
      <c r="E245" s="101">
        <v>2</v>
      </c>
      <c r="F245" s="101" t="s">
        <v>171</v>
      </c>
    </row>
    <row r="246" spans="1:6" x14ac:dyDescent="0.25">
      <c r="A246" s="101">
        <v>23</v>
      </c>
      <c r="B246" s="101">
        <v>90</v>
      </c>
      <c r="C246" s="101" t="s">
        <v>624</v>
      </c>
      <c r="D246" s="101" t="s">
        <v>54</v>
      </c>
      <c r="E246" s="101">
        <v>2</v>
      </c>
      <c r="F246" s="101"/>
    </row>
    <row r="247" spans="1:6" x14ac:dyDescent="0.25">
      <c r="A247" s="264" t="s">
        <v>625</v>
      </c>
      <c r="B247" s="264"/>
      <c r="C247" s="264"/>
      <c r="D247" s="264"/>
      <c r="E247" s="264"/>
      <c r="F247" s="264"/>
    </row>
    <row r="248" spans="1:6" x14ac:dyDescent="0.25">
      <c r="A248" s="101">
        <v>1</v>
      </c>
      <c r="B248" s="101">
        <v>91</v>
      </c>
      <c r="C248" s="101" t="s">
        <v>626</v>
      </c>
      <c r="D248" s="101" t="s">
        <v>55</v>
      </c>
      <c r="E248" s="101">
        <v>2</v>
      </c>
      <c r="F248" s="101"/>
    </row>
    <row r="249" spans="1:6" x14ac:dyDescent="0.25">
      <c r="A249" s="101">
        <v>2</v>
      </c>
      <c r="B249" s="101">
        <v>92</v>
      </c>
      <c r="C249" s="101" t="s">
        <v>627</v>
      </c>
      <c r="D249" s="101" t="s">
        <v>312</v>
      </c>
      <c r="E249" s="101">
        <v>2</v>
      </c>
      <c r="F249" s="101"/>
    </row>
    <row r="250" spans="1:6" x14ac:dyDescent="0.25">
      <c r="A250" s="101">
        <v>3</v>
      </c>
      <c r="B250" s="101">
        <v>93</v>
      </c>
      <c r="C250" s="101" t="s">
        <v>628</v>
      </c>
      <c r="D250" s="101" t="s">
        <v>56</v>
      </c>
      <c r="E250" s="101">
        <v>2</v>
      </c>
      <c r="F250" s="101"/>
    </row>
    <row r="251" spans="1:6" x14ac:dyDescent="0.25">
      <c r="A251" s="101">
        <v>4</v>
      </c>
      <c r="B251" s="101">
        <v>94</v>
      </c>
      <c r="C251" s="101" t="s">
        <v>629</v>
      </c>
      <c r="D251" s="101" t="s">
        <v>57</v>
      </c>
      <c r="E251" s="101">
        <v>1</v>
      </c>
      <c r="F251" s="101" t="s">
        <v>171</v>
      </c>
    </row>
    <row r="252" spans="1:6" x14ac:dyDescent="0.25">
      <c r="A252" s="101">
        <v>5</v>
      </c>
      <c r="B252" s="101">
        <v>95</v>
      </c>
      <c r="C252" s="101" t="s">
        <v>630</v>
      </c>
      <c r="D252" s="101" t="s">
        <v>58</v>
      </c>
      <c r="E252" s="101">
        <v>1</v>
      </c>
      <c r="F252" s="101" t="s">
        <v>171</v>
      </c>
    </row>
    <row r="253" spans="1:6" x14ac:dyDescent="0.25">
      <c r="A253" s="101">
        <v>6</v>
      </c>
      <c r="B253" s="101">
        <v>96</v>
      </c>
      <c r="C253" s="101" t="s">
        <v>631</v>
      </c>
      <c r="D253" s="101" t="s">
        <v>59</v>
      </c>
      <c r="E253" s="101">
        <v>2</v>
      </c>
      <c r="F253" s="101" t="s">
        <v>171</v>
      </c>
    </row>
    <row r="254" spans="1:6" x14ac:dyDescent="0.25">
      <c r="A254" s="101">
        <v>7</v>
      </c>
      <c r="B254" s="101">
        <v>97</v>
      </c>
      <c r="C254" s="101" t="s">
        <v>632</v>
      </c>
      <c r="D254" s="101" t="s">
        <v>60</v>
      </c>
      <c r="E254" s="101">
        <v>2</v>
      </c>
      <c r="F254" s="101" t="s">
        <v>171</v>
      </c>
    </row>
    <row r="255" spans="1:6" x14ac:dyDescent="0.25">
      <c r="A255" s="101">
        <v>8</v>
      </c>
      <c r="B255" s="101">
        <v>98</v>
      </c>
      <c r="C255" s="101" t="s">
        <v>633</v>
      </c>
      <c r="D255" s="101" t="s">
        <v>61</v>
      </c>
      <c r="E255" s="101">
        <v>2</v>
      </c>
      <c r="F255" s="101" t="s">
        <v>171</v>
      </c>
    </row>
    <row r="256" spans="1:6" x14ac:dyDescent="0.25">
      <c r="A256" s="101">
        <v>9</v>
      </c>
      <c r="B256" s="101">
        <v>99</v>
      </c>
      <c r="C256" s="101" t="s">
        <v>634</v>
      </c>
      <c r="D256" s="101" t="s">
        <v>62</v>
      </c>
      <c r="E256" s="101">
        <v>2</v>
      </c>
      <c r="F256" s="101" t="s">
        <v>171</v>
      </c>
    </row>
    <row r="257" spans="1:6" x14ac:dyDescent="0.25">
      <c r="A257" s="101">
        <v>11</v>
      </c>
      <c r="B257" s="101">
        <v>100</v>
      </c>
      <c r="C257" s="101" t="s">
        <v>635</v>
      </c>
      <c r="D257" s="101" t="s">
        <v>63</v>
      </c>
      <c r="E257" s="101">
        <v>1</v>
      </c>
      <c r="F257" s="101" t="s">
        <v>171</v>
      </c>
    </row>
    <row r="258" spans="1:6" x14ac:dyDescent="0.25">
      <c r="A258" s="101">
        <v>12</v>
      </c>
      <c r="B258" s="101">
        <v>101</v>
      </c>
      <c r="C258" s="101" t="s">
        <v>636</v>
      </c>
      <c r="D258" s="101" t="s">
        <v>130</v>
      </c>
      <c r="E258" s="101">
        <v>4</v>
      </c>
      <c r="F258" s="101" t="s">
        <v>171</v>
      </c>
    </row>
    <row r="259" spans="1:6" x14ac:dyDescent="0.25">
      <c r="A259" s="101">
        <v>13</v>
      </c>
      <c r="B259" s="101">
        <v>102</v>
      </c>
      <c r="C259" s="101" t="s">
        <v>637</v>
      </c>
      <c r="D259" s="101" t="s">
        <v>136</v>
      </c>
      <c r="E259" s="101">
        <v>4</v>
      </c>
      <c r="F259" s="101" t="s">
        <v>171</v>
      </c>
    </row>
    <row r="260" spans="1:6" x14ac:dyDescent="0.25">
      <c r="A260" s="101">
        <v>14</v>
      </c>
      <c r="B260" s="101">
        <v>103</v>
      </c>
      <c r="C260" s="101" t="s">
        <v>638</v>
      </c>
      <c r="D260" s="101" t="s">
        <v>144</v>
      </c>
      <c r="E260" s="101">
        <v>4</v>
      </c>
      <c r="F260" s="101" t="s">
        <v>171</v>
      </c>
    </row>
    <row r="261" spans="1:6" x14ac:dyDescent="0.25">
      <c r="A261" s="101">
        <v>15</v>
      </c>
      <c r="B261" s="101">
        <v>104</v>
      </c>
      <c r="C261" s="101" t="s">
        <v>639</v>
      </c>
      <c r="D261" s="101" t="s">
        <v>162</v>
      </c>
      <c r="E261" s="101">
        <v>4</v>
      </c>
      <c r="F261" s="101" t="s">
        <v>171</v>
      </c>
    </row>
  </sheetData>
  <mergeCells count="15">
    <mergeCell ref="A247:F247"/>
    <mergeCell ref="B1:F1"/>
    <mergeCell ref="B2:F2"/>
    <mergeCell ref="A53:F53"/>
    <mergeCell ref="A93:F93"/>
    <mergeCell ref="A129:F129"/>
    <mergeCell ref="A163:F163"/>
    <mergeCell ref="A171:F171"/>
    <mergeCell ref="A192:F192"/>
    <mergeCell ref="A199:F199"/>
    <mergeCell ref="A217:F217"/>
    <mergeCell ref="A223:F223"/>
    <mergeCell ref="A4:F4"/>
    <mergeCell ref="A147:F147"/>
    <mergeCell ref="A150:F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Оглавление</vt:lpstr>
      <vt:lpstr>STANDART</vt:lpstr>
      <vt:lpstr>ELEGANT</vt:lpstr>
      <vt:lpstr>CLASSIC</vt:lpstr>
      <vt:lpstr>ULTRA</vt:lpstr>
      <vt:lpstr>Декор элементы</vt:lpstr>
      <vt:lpstr>Справка</vt:lpstr>
      <vt:lpstr>STANDART!Область_печати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Саша</cp:lastModifiedBy>
  <cp:lastPrinted>2021-03-19T06:28:58Z</cp:lastPrinted>
  <dcterms:created xsi:type="dcterms:W3CDTF">2015-06-05T18:19:34Z</dcterms:created>
  <dcterms:modified xsi:type="dcterms:W3CDTF">2021-10-11T12:09:37Z</dcterms:modified>
</cp:coreProperties>
</file>